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768" firstSheet="2" activeTab="5"/>
  </bookViews>
  <sheets>
    <sheet name="TITLE PAGE" sheetId="1" r:id="rId1"/>
    <sheet name="1. Base Year Licences" sheetId="3" r:id="rId2"/>
    <sheet name="2. WC Level Data" sheetId="15" r:id="rId3"/>
    <sheet name="VWPTDW" sheetId="20" r:id="rId4"/>
    <sheet name="4. Options Appraisal Summary" sheetId="17" r:id="rId5"/>
    <sheet name="5. Options Benefits" sheetId="18" r:id="rId6"/>
    <sheet name="5a-5c. Cost Profiles" sheetId="26" r:id="rId7"/>
    <sheet name="6. Drought Plan Links" sheetId="19" r:id="rId8"/>
    <sheet name="7. Adaptive Programmes" sheetId="16" r:id="rId9"/>
    <sheet name="8. Business Plan Links " sheetId="22" r:id="rId10"/>
    <sheet name="Option Typs_Grps" sheetId="23" r:id="rId11"/>
  </sheets>
  <definedNames>
    <definedName name="_xlnm._FilterDatabase" localSheetId="9" hidden="1">'8. Business Plan Links '!$B$6:$U$95</definedName>
    <definedName name="btnTemplate">"Button 1"</definedName>
    <definedName name="rngOptions">'Option Typs_Grps'!$B$2:$C$47</definedName>
    <definedName name="rngWRZ">'Option Typs_Grps'!$E$2:$J$133</definedName>
    <definedName name="TBL2d_WCDYAABL">'2. WC Level Data'!$B$55:$CJ$65</definedName>
    <definedName name="TBL2e_WCDYAAFP">'2. WC Level Data'!$B$68:$CJ$80</definedName>
    <definedName name="WRZ_DATA_T3A">VWPTDW!$B$22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6" i="20" l="1"/>
  <c r="I356" i="20"/>
  <c r="J356" i="20"/>
  <c r="K356" i="20"/>
  <c r="L356" i="20"/>
  <c r="M356" i="20"/>
  <c r="N356" i="20"/>
  <c r="O356" i="20"/>
  <c r="P356" i="20"/>
  <c r="Q356" i="20"/>
  <c r="R356" i="20"/>
  <c r="S356" i="20"/>
  <c r="T356" i="20"/>
  <c r="U356" i="20"/>
  <c r="V356" i="20"/>
  <c r="W356" i="20"/>
  <c r="X356" i="20"/>
  <c r="Y356" i="20"/>
  <c r="Z356" i="20"/>
  <c r="AA356" i="20"/>
  <c r="AB356" i="20"/>
  <c r="AC356" i="20"/>
  <c r="AD356" i="20"/>
  <c r="AE356" i="20"/>
  <c r="AF356" i="20"/>
  <c r="AG356" i="20"/>
  <c r="AH356" i="20"/>
  <c r="AI356" i="20"/>
  <c r="AJ356" i="20"/>
  <c r="AK356" i="20"/>
  <c r="G356" i="20"/>
  <c r="H266" i="20"/>
  <c r="I266" i="20"/>
  <c r="J266" i="20"/>
  <c r="K266" i="20"/>
  <c r="L266" i="20"/>
  <c r="M266" i="20"/>
  <c r="N266" i="20"/>
  <c r="O266" i="20"/>
  <c r="P266" i="20"/>
  <c r="Q266" i="20"/>
  <c r="R266" i="20"/>
  <c r="S266" i="20"/>
  <c r="T266" i="20"/>
  <c r="U266" i="20"/>
  <c r="V266" i="20"/>
  <c r="W266" i="20"/>
  <c r="X266" i="20"/>
  <c r="Y266" i="20"/>
  <c r="Z266" i="20"/>
  <c r="AA266" i="20"/>
  <c r="AB266" i="20"/>
  <c r="AC266" i="20"/>
  <c r="AD266" i="20"/>
  <c r="AE266" i="20"/>
  <c r="AF266" i="20"/>
  <c r="AG266" i="20"/>
  <c r="AH266" i="20"/>
  <c r="AI266" i="20"/>
  <c r="AJ266" i="20"/>
  <c r="AK266" i="20"/>
  <c r="G266" i="20"/>
  <c r="H175" i="20"/>
  <c r="I175" i="20"/>
  <c r="J175" i="20"/>
  <c r="K175" i="20"/>
  <c r="L175" i="20"/>
  <c r="M175" i="20"/>
  <c r="N175" i="20"/>
  <c r="O175" i="20"/>
  <c r="P175" i="20"/>
  <c r="Q175" i="20"/>
  <c r="R175" i="20"/>
  <c r="S175" i="20"/>
  <c r="T175" i="20"/>
  <c r="U175" i="20"/>
  <c r="V175" i="20"/>
  <c r="W175" i="20"/>
  <c r="X175" i="20"/>
  <c r="Y175" i="20"/>
  <c r="Z175" i="20"/>
  <c r="AA175" i="20"/>
  <c r="AB175" i="20"/>
  <c r="AC175" i="20"/>
  <c r="AD175" i="20"/>
  <c r="AE175" i="20"/>
  <c r="AF175" i="20"/>
  <c r="AG175" i="20"/>
  <c r="AH175" i="20"/>
  <c r="AI175" i="20"/>
  <c r="AJ175" i="20"/>
  <c r="AK175" i="20"/>
  <c r="G17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G85" i="20"/>
  <c r="W22" i="19" l="1"/>
  <c r="V22" i="19"/>
  <c r="U22" i="19"/>
  <c r="T22" i="19"/>
  <c r="S22" i="19"/>
  <c r="R23" i="19"/>
  <c r="R28" i="19"/>
  <c r="R29" i="19" s="1"/>
  <c r="R25" i="19"/>
  <c r="R22" i="19"/>
  <c r="AD26" i="19"/>
  <c r="AC26" i="19"/>
  <c r="AB26" i="19"/>
  <c r="AA26" i="19"/>
  <c r="Z26" i="19"/>
  <c r="Y26" i="19"/>
  <c r="Y25" i="19"/>
  <c r="Y28" i="19" s="1"/>
  <c r="Y29" i="19" s="1"/>
  <c r="Y23" i="19"/>
  <c r="AD22" i="19"/>
  <c r="AC22" i="19"/>
  <c r="AB22" i="19"/>
  <c r="AA22" i="19"/>
  <c r="Z22" i="19"/>
  <c r="Y22" i="19"/>
  <c r="W26" i="19"/>
  <c r="V26" i="19"/>
  <c r="U26" i="19"/>
  <c r="T26" i="19"/>
  <c r="S26" i="19"/>
  <c r="R26" i="19"/>
  <c r="K22" i="19"/>
  <c r="K28" i="19"/>
  <c r="K29" i="19" s="1"/>
  <c r="K23" i="19"/>
  <c r="U289" i="20" l="1"/>
  <c r="H69" i="15"/>
  <c r="I69" i="15"/>
  <c r="J69" i="15"/>
  <c r="K69" i="15"/>
  <c r="L69" i="15"/>
  <c r="M69" i="15"/>
  <c r="N69" i="15"/>
  <c r="O69" i="15"/>
  <c r="P69" i="15"/>
  <c r="Q69" i="15"/>
  <c r="R69" i="15"/>
  <c r="S69" i="15"/>
  <c r="T69" i="15"/>
  <c r="U69" i="15"/>
  <c r="V69" i="15"/>
  <c r="W69" i="15"/>
  <c r="X69" i="15"/>
  <c r="Y69" i="15"/>
  <c r="Z69" i="15"/>
  <c r="AA69" i="15"/>
  <c r="AB69" i="15"/>
  <c r="AC69" i="15"/>
  <c r="AD69" i="15"/>
  <c r="AE69" i="15"/>
  <c r="AF69" i="15"/>
  <c r="AG69" i="15"/>
  <c r="AH69" i="15"/>
  <c r="AI69" i="15"/>
  <c r="AJ69" i="15"/>
  <c r="AK69" i="15"/>
  <c r="H70" i="15"/>
  <c r="I70" i="15"/>
  <c r="J70" i="15"/>
  <c r="K70" i="15"/>
  <c r="M70" i="15"/>
  <c r="N70" i="15"/>
  <c r="H71" i="15"/>
  <c r="I71" i="15"/>
  <c r="J71" i="15"/>
  <c r="K71" i="15"/>
  <c r="L71" i="15"/>
  <c r="M71" i="15"/>
  <c r="N71" i="15"/>
  <c r="O71" i="15"/>
  <c r="P71" i="15"/>
  <c r="Q71" i="15"/>
  <c r="R71" i="15"/>
  <c r="S71" i="15"/>
  <c r="T71" i="15"/>
  <c r="U71" i="15"/>
  <c r="V71" i="15"/>
  <c r="W71" i="15"/>
  <c r="X71" i="15"/>
  <c r="Y71" i="15"/>
  <c r="Z71" i="15"/>
  <c r="AA71" i="15"/>
  <c r="AB71" i="15"/>
  <c r="AC71" i="15"/>
  <c r="AD71" i="15"/>
  <c r="AE71" i="15"/>
  <c r="AF71" i="15"/>
  <c r="AG71" i="15"/>
  <c r="AH71" i="15"/>
  <c r="AI71" i="15"/>
  <c r="AJ71" i="15"/>
  <c r="AK71" i="15"/>
  <c r="H72" i="15"/>
  <c r="I72" i="15"/>
  <c r="J72" i="15"/>
  <c r="K72" i="15"/>
  <c r="L72" i="15"/>
  <c r="M72" i="15"/>
  <c r="N72" i="15"/>
  <c r="O72" i="15"/>
  <c r="P72" i="15"/>
  <c r="Q72" i="15"/>
  <c r="R72" i="15"/>
  <c r="S72" i="15"/>
  <c r="T72" i="15"/>
  <c r="U72" i="15"/>
  <c r="V72" i="15"/>
  <c r="W72" i="15"/>
  <c r="X72" i="15"/>
  <c r="Y72" i="15"/>
  <c r="Z72" i="15"/>
  <c r="AA72" i="15"/>
  <c r="AB72" i="15"/>
  <c r="AC72" i="15"/>
  <c r="AD72" i="15"/>
  <c r="AE72" i="15"/>
  <c r="AF72" i="15"/>
  <c r="AG72" i="15"/>
  <c r="AH72" i="15"/>
  <c r="AI72" i="15"/>
  <c r="AJ72" i="15"/>
  <c r="AK72" i="15"/>
  <c r="H73" i="15"/>
  <c r="I73" i="15"/>
  <c r="J73" i="15"/>
  <c r="K73" i="15"/>
  <c r="M73" i="15"/>
  <c r="N73" i="15"/>
  <c r="H74" i="15"/>
  <c r="I74" i="15"/>
  <c r="J74" i="15"/>
  <c r="K74" i="15"/>
  <c r="L74" i="15"/>
  <c r="M74" i="15"/>
  <c r="N74" i="15"/>
  <c r="O74" i="15"/>
  <c r="P74" i="15"/>
  <c r="Q74" i="15"/>
  <c r="R74" i="15"/>
  <c r="S74" i="15"/>
  <c r="T74" i="15"/>
  <c r="U74" i="15"/>
  <c r="V74" i="15"/>
  <c r="W74" i="15"/>
  <c r="X74" i="15"/>
  <c r="Y74" i="15"/>
  <c r="Z74" i="15"/>
  <c r="AA74" i="15"/>
  <c r="AB74" i="15"/>
  <c r="AC74" i="15"/>
  <c r="AD74" i="15"/>
  <c r="AE74" i="15"/>
  <c r="AF74" i="15"/>
  <c r="AG74" i="15"/>
  <c r="AH74" i="15"/>
  <c r="AI74" i="15"/>
  <c r="AJ74" i="15"/>
  <c r="AK74" i="15"/>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AJ75" i="15"/>
  <c r="AK75" i="15"/>
  <c r="H76" i="15"/>
  <c r="I76" i="15"/>
  <c r="J76" i="15"/>
  <c r="K76" i="15"/>
  <c r="L76" i="15"/>
  <c r="H77" i="15"/>
  <c r="I77" i="15"/>
  <c r="J77" i="15"/>
  <c r="K77" i="15"/>
  <c r="L77" i="15"/>
  <c r="H79" i="15"/>
  <c r="I79" i="15"/>
  <c r="J79" i="15"/>
  <c r="K79" i="15"/>
  <c r="L79" i="15"/>
  <c r="M79" i="15"/>
  <c r="N79" i="15"/>
  <c r="O79" i="15"/>
  <c r="P79" i="15"/>
  <c r="Q79" i="15"/>
  <c r="R79" i="15"/>
  <c r="S79" i="15"/>
  <c r="T79" i="15"/>
  <c r="U79" i="15"/>
  <c r="V79" i="15"/>
  <c r="W79" i="15"/>
  <c r="X79" i="15"/>
  <c r="Y79" i="15"/>
  <c r="Z79" i="15"/>
  <c r="AA79" i="15"/>
  <c r="AB79" i="15"/>
  <c r="AC79" i="15"/>
  <c r="AD79" i="15"/>
  <c r="AE79" i="15"/>
  <c r="AF79" i="15"/>
  <c r="AG79" i="15"/>
  <c r="AH79" i="15"/>
  <c r="AI79" i="15"/>
  <c r="AJ79" i="15"/>
  <c r="AK79" i="15"/>
  <c r="H80" i="15"/>
  <c r="I80" i="15"/>
  <c r="J80" i="15"/>
  <c r="K80" i="15"/>
  <c r="L80" i="15"/>
  <c r="M80" i="15"/>
  <c r="N80" i="15"/>
  <c r="O80" i="15"/>
  <c r="P80" i="15"/>
  <c r="Q80" i="15"/>
  <c r="R80" i="15"/>
  <c r="S80" i="15"/>
  <c r="T80" i="15"/>
  <c r="U80" i="15"/>
  <c r="V80" i="15"/>
  <c r="W80" i="15"/>
  <c r="X80" i="15"/>
  <c r="Y80" i="15"/>
  <c r="Z80" i="15"/>
  <c r="AA80" i="15"/>
  <c r="AB80" i="15"/>
  <c r="AC80" i="15"/>
  <c r="AD80" i="15"/>
  <c r="AE80" i="15"/>
  <c r="AF80" i="15"/>
  <c r="AG80" i="15"/>
  <c r="AH80" i="15"/>
  <c r="AI80" i="15"/>
  <c r="AJ80" i="15"/>
  <c r="AK80" i="15"/>
  <c r="G80" i="15"/>
  <c r="G79" i="15"/>
  <c r="G77" i="15"/>
  <c r="G76" i="15"/>
  <c r="G75" i="15"/>
  <c r="G74" i="15"/>
  <c r="G73" i="15"/>
  <c r="G72" i="15"/>
  <c r="G71" i="15"/>
  <c r="G70" i="15"/>
  <c r="G69" i="15"/>
  <c r="H56" i="15"/>
  <c r="I56" i="15"/>
  <c r="J56" i="15"/>
  <c r="K56" i="15"/>
  <c r="L56" i="15"/>
  <c r="M56" i="15"/>
  <c r="N56" i="15"/>
  <c r="O56" i="15"/>
  <c r="P56" i="15"/>
  <c r="Q56" i="15"/>
  <c r="R56" i="15"/>
  <c r="S56" i="15"/>
  <c r="T56" i="15"/>
  <c r="U56" i="15"/>
  <c r="V56" i="15"/>
  <c r="W56" i="15"/>
  <c r="X56" i="15"/>
  <c r="Y56" i="15"/>
  <c r="Z56" i="15"/>
  <c r="AA56" i="15"/>
  <c r="AB56" i="15"/>
  <c r="AC56" i="15"/>
  <c r="AD56" i="15"/>
  <c r="AE56" i="15"/>
  <c r="AF56" i="15"/>
  <c r="AG56" i="15"/>
  <c r="AH56" i="15"/>
  <c r="AI56" i="15"/>
  <c r="AJ56" i="15"/>
  <c r="AK56" i="15"/>
  <c r="AL56" i="15"/>
  <c r="AM56" i="15"/>
  <c r="AN56" i="15"/>
  <c r="AO56" i="15"/>
  <c r="AP56" i="15"/>
  <c r="AQ56" i="15"/>
  <c r="AR56" i="15"/>
  <c r="AS56" i="15"/>
  <c r="AT56" i="15"/>
  <c r="AU56" i="15"/>
  <c r="AV56" i="15"/>
  <c r="AW56" i="15"/>
  <c r="AX56" i="15"/>
  <c r="AY56" i="15"/>
  <c r="AZ56" i="15"/>
  <c r="BA56" i="15"/>
  <c r="BB56" i="15"/>
  <c r="BC56" i="15"/>
  <c r="BD56" i="15"/>
  <c r="BE56" i="15"/>
  <c r="BF56" i="15"/>
  <c r="BG56" i="15"/>
  <c r="BH56" i="15"/>
  <c r="BI56" i="15"/>
  <c r="BJ56" i="15"/>
  <c r="BK56" i="15"/>
  <c r="BL56" i="15"/>
  <c r="BM56" i="15"/>
  <c r="BN56" i="15"/>
  <c r="BO56" i="15"/>
  <c r="BP56" i="15"/>
  <c r="BQ56" i="15"/>
  <c r="BR56" i="15"/>
  <c r="BS56" i="15"/>
  <c r="BT56" i="15"/>
  <c r="BU56" i="15"/>
  <c r="BV56" i="15"/>
  <c r="BW56" i="15"/>
  <c r="BX56" i="15"/>
  <c r="BY56" i="15"/>
  <c r="BZ56" i="15"/>
  <c r="CA56" i="15"/>
  <c r="CB56" i="15"/>
  <c r="CC56" i="15"/>
  <c r="CD56" i="15"/>
  <c r="CE56" i="15"/>
  <c r="CF56" i="15"/>
  <c r="CG56" i="15"/>
  <c r="CH56" i="15"/>
  <c r="CI56" i="15"/>
  <c r="CJ56" i="15"/>
  <c r="H57" i="15"/>
  <c r="I57" i="15"/>
  <c r="J57" i="15"/>
  <c r="K57" i="15"/>
  <c r="L57" i="15"/>
  <c r="M57" i="15"/>
  <c r="N57" i="15"/>
  <c r="O57" i="15"/>
  <c r="P57" i="15"/>
  <c r="Q57" i="15"/>
  <c r="R57" i="15"/>
  <c r="S57" i="15"/>
  <c r="T57" i="15"/>
  <c r="U57" i="15"/>
  <c r="V57" i="15"/>
  <c r="W57" i="15"/>
  <c r="X57" i="15"/>
  <c r="Y57" i="15"/>
  <c r="Z57" i="15"/>
  <c r="AA57" i="15"/>
  <c r="AB57" i="15"/>
  <c r="AC57" i="15"/>
  <c r="AD57" i="15"/>
  <c r="AE57" i="15"/>
  <c r="AF57" i="15"/>
  <c r="AG57" i="15"/>
  <c r="AH57" i="15"/>
  <c r="AI57" i="15"/>
  <c r="AJ57" i="15"/>
  <c r="AK57" i="15"/>
  <c r="AL57" i="15"/>
  <c r="AM57" i="15"/>
  <c r="AN57" i="15"/>
  <c r="AO57" i="15"/>
  <c r="AP57" i="15"/>
  <c r="AQ57" i="15"/>
  <c r="AR57" i="15"/>
  <c r="AS57" i="15"/>
  <c r="AT57" i="15"/>
  <c r="AU57" i="15"/>
  <c r="AV57" i="15"/>
  <c r="AW57" i="15"/>
  <c r="AX57" i="15"/>
  <c r="AY57" i="15"/>
  <c r="AZ57" i="15"/>
  <c r="BA57" i="15"/>
  <c r="BB57" i="15"/>
  <c r="BC57" i="15"/>
  <c r="BD57" i="15"/>
  <c r="BE57" i="15"/>
  <c r="BF57" i="15"/>
  <c r="BG57" i="15"/>
  <c r="BH57" i="15"/>
  <c r="BI57" i="15"/>
  <c r="BJ57" i="15"/>
  <c r="BK57" i="15"/>
  <c r="BL57" i="15"/>
  <c r="BM57" i="15"/>
  <c r="BN57" i="15"/>
  <c r="BO57" i="15"/>
  <c r="BP57" i="15"/>
  <c r="BQ57" i="15"/>
  <c r="BR57" i="15"/>
  <c r="BS57" i="15"/>
  <c r="BT57" i="15"/>
  <c r="BU57" i="15"/>
  <c r="BV57" i="15"/>
  <c r="BW57" i="15"/>
  <c r="BX57" i="15"/>
  <c r="BY57" i="15"/>
  <c r="BZ57" i="15"/>
  <c r="CA57" i="15"/>
  <c r="CB57" i="15"/>
  <c r="CC57" i="15"/>
  <c r="CD57" i="15"/>
  <c r="CE57" i="15"/>
  <c r="CF57" i="15"/>
  <c r="CG57" i="15"/>
  <c r="CH57" i="15"/>
  <c r="CI57" i="15"/>
  <c r="CJ57" i="15"/>
  <c r="H58" i="15"/>
  <c r="I58" i="15"/>
  <c r="J58" i="15"/>
  <c r="K58" i="15"/>
  <c r="L58" i="15"/>
  <c r="M58" i="15"/>
  <c r="N58" i="15"/>
  <c r="O58" i="15"/>
  <c r="P58" i="15"/>
  <c r="Q58" i="15"/>
  <c r="R58" i="15"/>
  <c r="S58" i="15"/>
  <c r="T58" i="15"/>
  <c r="U58" i="15"/>
  <c r="V58" i="15"/>
  <c r="W58" i="15"/>
  <c r="X58" i="15"/>
  <c r="Y58" i="15"/>
  <c r="Z58" i="15"/>
  <c r="AA58" i="15"/>
  <c r="AB58" i="15"/>
  <c r="AC58" i="15"/>
  <c r="AD58" i="15"/>
  <c r="AE58" i="15"/>
  <c r="AF58" i="15"/>
  <c r="AG58" i="15"/>
  <c r="AH58" i="15"/>
  <c r="AI58" i="15"/>
  <c r="AJ58" i="15"/>
  <c r="AK58" i="15"/>
  <c r="AL58" i="15"/>
  <c r="AM58" i="15"/>
  <c r="AN58" i="15"/>
  <c r="AO58" i="15"/>
  <c r="AP58" i="15"/>
  <c r="AQ58" i="15"/>
  <c r="AR58" i="15"/>
  <c r="AS58" i="15"/>
  <c r="AT58" i="15"/>
  <c r="AU58" i="15"/>
  <c r="AV58" i="15"/>
  <c r="AW58" i="15"/>
  <c r="AX58" i="15"/>
  <c r="AY58" i="15"/>
  <c r="AZ58" i="15"/>
  <c r="BA58" i="15"/>
  <c r="BB58" i="15"/>
  <c r="BC58" i="15"/>
  <c r="BD58" i="15"/>
  <c r="BE58" i="15"/>
  <c r="BF58" i="15"/>
  <c r="BG58" i="15"/>
  <c r="BH58" i="15"/>
  <c r="BI58" i="15"/>
  <c r="BJ58" i="15"/>
  <c r="BK58" i="15"/>
  <c r="BL58" i="15"/>
  <c r="BM58" i="15"/>
  <c r="BN58" i="15"/>
  <c r="BO58" i="15"/>
  <c r="BP58" i="15"/>
  <c r="BQ58" i="15"/>
  <c r="BR58" i="15"/>
  <c r="BS58" i="15"/>
  <c r="BT58" i="15"/>
  <c r="BU58" i="15"/>
  <c r="BV58" i="15"/>
  <c r="BW58" i="15"/>
  <c r="BX58" i="15"/>
  <c r="BY58" i="15"/>
  <c r="BZ58" i="15"/>
  <c r="CA58" i="15"/>
  <c r="CB58" i="15"/>
  <c r="CC58" i="15"/>
  <c r="CD58" i="15"/>
  <c r="CE58" i="15"/>
  <c r="CF58" i="15"/>
  <c r="CG58" i="15"/>
  <c r="CH58" i="15"/>
  <c r="CI58" i="15"/>
  <c r="CJ58" i="15"/>
  <c r="H59" i="15"/>
  <c r="I59" i="15"/>
  <c r="J59" i="15"/>
  <c r="K59" i="15"/>
  <c r="L59" i="15"/>
  <c r="M59" i="15"/>
  <c r="N59" i="15"/>
  <c r="O59" i="15"/>
  <c r="P59" i="15"/>
  <c r="Q59" i="15"/>
  <c r="R59" i="15"/>
  <c r="S59" i="15"/>
  <c r="T59" i="15"/>
  <c r="U59" i="15"/>
  <c r="V59" i="15"/>
  <c r="W59" i="15"/>
  <c r="X59" i="15"/>
  <c r="Y59" i="15"/>
  <c r="Z59" i="15"/>
  <c r="AA59" i="15"/>
  <c r="AB59" i="15"/>
  <c r="AC59" i="15"/>
  <c r="AD59" i="15"/>
  <c r="AE59" i="15"/>
  <c r="AF59" i="15"/>
  <c r="AG59" i="15"/>
  <c r="AH59" i="15"/>
  <c r="AI59" i="15"/>
  <c r="AJ59" i="15"/>
  <c r="AK59" i="15"/>
  <c r="AL59" i="15"/>
  <c r="AM59" i="15"/>
  <c r="AN59" i="15"/>
  <c r="AO59" i="15"/>
  <c r="AP59" i="15"/>
  <c r="AQ59" i="15"/>
  <c r="AR59" i="15"/>
  <c r="AS59" i="15"/>
  <c r="AT59" i="15"/>
  <c r="AU59" i="15"/>
  <c r="AV59" i="15"/>
  <c r="AW59" i="15"/>
  <c r="AX59" i="15"/>
  <c r="AY59" i="15"/>
  <c r="AZ59" i="15"/>
  <c r="BA59" i="15"/>
  <c r="BB59" i="15"/>
  <c r="BC59" i="15"/>
  <c r="BD59" i="15"/>
  <c r="BE59" i="15"/>
  <c r="BF59" i="15"/>
  <c r="BG59" i="15"/>
  <c r="BH59" i="15"/>
  <c r="BI59" i="15"/>
  <c r="BJ59" i="15"/>
  <c r="BK59" i="15"/>
  <c r="BL59" i="15"/>
  <c r="BM59" i="15"/>
  <c r="BN59" i="15"/>
  <c r="BO59" i="15"/>
  <c r="BP59" i="15"/>
  <c r="BQ59" i="15"/>
  <c r="BR59" i="15"/>
  <c r="BS59" i="15"/>
  <c r="BT59" i="15"/>
  <c r="BU59" i="15"/>
  <c r="BV59" i="15"/>
  <c r="BW59" i="15"/>
  <c r="BX59" i="15"/>
  <c r="BY59" i="15"/>
  <c r="BZ59" i="15"/>
  <c r="CA59" i="15"/>
  <c r="CB59" i="15"/>
  <c r="CC59" i="15"/>
  <c r="CD59" i="15"/>
  <c r="CE59" i="15"/>
  <c r="CF59" i="15"/>
  <c r="CG59" i="15"/>
  <c r="CH59" i="15"/>
  <c r="CI59" i="15"/>
  <c r="CJ59" i="15"/>
  <c r="H60" i="15"/>
  <c r="I60" i="15"/>
  <c r="J60" i="15"/>
  <c r="K60" i="15"/>
  <c r="L60" i="15"/>
  <c r="M60" i="15"/>
  <c r="N60" i="15"/>
  <c r="O60" i="15"/>
  <c r="P60" i="15"/>
  <c r="Q60" i="15"/>
  <c r="R60" i="15"/>
  <c r="S60" i="15"/>
  <c r="T60" i="15"/>
  <c r="U60" i="15"/>
  <c r="V60" i="15"/>
  <c r="W60" i="15"/>
  <c r="X60" i="15"/>
  <c r="Y60" i="15"/>
  <c r="Z60" i="15"/>
  <c r="AA60" i="15"/>
  <c r="AB60" i="15"/>
  <c r="AC60" i="15"/>
  <c r="AD60" i="15"/>
  <c r="AE60" i="15"/>
  <c r="AF60" i="15"/>
  <c r="AG60" i="15"/>
  <c r="AH60" i="15"/>
  <c r="AI60" i="15"/>
  <c r="AJ60" i="15"/>
  <c r="AK60" i="15"/>
  <c r="AL60" i="15"/>
  <c r="AM60" i="15"/>
  <c r="AN60" i="15"/>
  <c r="AO60" i="15"/>
  <c r="AP60" i="15"/>
  <c r="AQ60" i="15"/>
  <c r="AR60" i="15"/>
  <c r="AS60" i="15"/>
  <c r="AT60" i="15"/>
  <c r="AU60" i="15"/>
  <c r="AV60" i="15"/>
  <c r="AW60" i="15"/>
  <c r="AX60" i="15"/>
  <c r="AY60" i="15"/>
  <c r="AZ60" i="15"/>
  <c r="BA60" i="15"/>
  <c r="BB60" i="15"/>
  <c r="BC60" i="15"/>
  <c r="BD60" i="15"/>
  <c r="BE60" i="15"/>
  <c r="BF60" i="15"/>
  <c r="BG60" i="15"/>
  <c r="BH60" i="15"/>
  <c r="BI60" i="15"/>
  <c r="BJ60" i="15"/>
  <c r="BK60" i="15"/>
  <c r="BL60" i="15"/>
  <c r="BM60" i="15"/>
  <c r="BN60" i="15"/>
  <c r="BO60" i="15"/>
  <c r="BP60" i="15"/>
  <c r="BQ60" i="15"/>
  <c r="BR60" i="15"/>
  <c r="BS60" i="15"/>
  <c r="BT60" i="15"/>
  <c r="BU60" i="15"/>
  <c r="BV60" i="15"/>
  <c r="BW60" i="15"/>
  <c r="BX60" i="15"/>
  <c r="BY60" i="15"/>
  <c r="BZ60" i="15"/>
  <c r="CA60" i="15"/>
  <c r="CB60" i="15"/>
  <c r="CC60" i="15"/>
  <c r="CD60" i="15"/>
  <c r="CE60" i="15"/>
  <c r="CF60" i="15"/>
  <c r="CG60" i="15"/>
  <c r="CH60" i="15"/>
  <c r="CI60" i="15"/>
  <c r="CJ60" i="15"/>
  <c r="H61" i="15"/>
  <c r="I61" i="15"/>
  <c r="J61" i="15"/>
  <c r="K61" i="15"/>
  <c r="L61" i="15"/>
  <c r="M61" i="15"/>
  <c r="N61" i="15"/>
  <c r="O61" i="15"/>
  <c r="P61" i="15"/>
  <c r="Q61" i="15"/>
  <c r="R61" i="15"/>
  <c r="S61" i="15"/>
  <c r="T61" i="15"/>
  <c r="U61" i="15"/>
  <c r="V61" i="15"/>
  <c r="W61" i="15"/>
  <c r="X61" i="15"/>
  <c r="Y61" i="15"/>
  <c r="Z61" i="15"/>
  <c r="AA61" i="15"/>
  <c r="AB61" i="15"/>
  <c r="AC61" i="15"/>
  <c r="AD61" i="15"/>
  <c r="AE61" i="15"/>
  <c r="AF61" i="15"/>
  <c r="AG61" i="15"/>
  <c r="AH61" i="15"/>
  <c r="AI61" i="15"/>
  <c r="AJ61" i="15"/>
  <c r="AK61" i="15"/>
  <c r="AL61" i="15"/>
  <c r="AM61" i="15"/>
  <c r="AN61" i="15"/>
  <c r="AO61" i="15"/>
  <c r="AP61" i="15"/>
  <c r="AQ61" i="15"/>
  <c r="AR61" i="15"/>
  <c r="AS61" i="15"/>
  <c r="AT61" i="15"/>
  <c r="AU61" i="15"/>
  <c r="AV61" i="15"/>
  <c r="AW61" i="15"/>
  <c r="AX61" i="15"/>
  <c r="AY61" i="15"/>
  <c r="AZ61" i="15"/>
  <c r="BA61" i="15"/>
  <c r="BB61" i="15"/>
  <c r="BC61" i="15"/>
  <c r="BD61" i="15"/>
  <c r="BE61" i="15"/>
  <c r="BF61" i="15"/>
  <c r="BG61" i="15"/>
  <c r="BH61" i="15"/>
  <c r="BI61" i="15"/>
  <c r="BJ61" i="15"/>
  <c r="BK61" i="15"/>
  <c r="BL61" i="15"/>
  <c r="BM61" i="15"/>
  <c r="BN61" i="15"/>
  <c r="BO61" i="15"/>
  <c r="BP61" i="15"/>
  <c r="BQ61" i="15"/>
  <c r="BR61" i="15"/>
  <c r="BS61" i="15"/>
  <c r="BT61" i="15"/>
  <c r="BU61" i="15"/>
  <c r="BV61" i="15"/>
  <c r="BW61" i="15"/>
  <c r="BX61" i="15"/>
  <c r="BY61" i="15"/>
  <c r="BZ61" i="15"/>
  <c r="CA61" i="15"/>
  <c r="CB61" i="15"/>
  <c r="CC61" i="15"/>
  <c r="CD61" i="15"/>
  <c r="CE61" i="15"/>
  <c r="CF61" i="15"/>
  <c r="CG61" i="15"/>
  <c r="CH61" i="15"/>
  <c r="CI61" i="15"/>
  <c r="CJ61" i="15"/>
  <c r="H62" i="15"/>
  <c r="I62" i="15"/>
  <c r="J62" i="15"/>
  <c r="K62" i="15"/>
  <c r="L62" i="15"/>
  <c r="M62" i="15"/>
  <c r="N62" i="15"/>
  <c r="O62" i="15"/>
  <c r="P62" i="15"/>
  <c r="Q62" i="15"/>
  <c r="R62" i="15"/>
  <c r="S62" i="15"/>
  <c r="T62" i="15"/>
  <c r="U62" i="15"/>
  <c r="V62" i="15"/>
  <c r="W62" i="15"/>
  <c r="X62" i="15"/>
  <c r="Y62" i="15"/>
  <c r="Z62" i="15"/>
  <c r="AA62" i="15"/>
  <c r="AB62" i="15"/>
  <c r="AC62" i="15"/>
  <c r="AD62" i="15"/>
  <c r="AE62" i="15"/>
  <c r="AF62" i="15"/>
  <c r="AG62" i="15"/>
  <c r="AH62" i="15"/>
  <c r="AI62" i="15"/>
  <c r="AJ62" i="15"/>
  <c r="AK62" i="15"/>
  <c r="AL62" i="15"/>
  <c r="AM62" i="15"/>
  <c r="AN62" i="15"/>
  <c r="AO62" i="15"/>
  <c r="AP62" i="15"/>
  <c r="AQ62" i="15"/>
  <c r="AR62" i="15"/>
  <c r="AS62" i="15"/>
  <c r="AT62" i="15"/>
  <c r="AU62" i="15"/>
  <c r="AV62" i="15"/>
  <c r="AW62" i="15"/>
  <c r="AX62" i="15"/>
  <c r="AY62" i="15"/>
  <c r="AZ62" i="15"/>
  <c r="BA62" i="15"/>
  <c r="BB62" i="15"/>
  <c r="BC62" i="15"/>
  <c r="BD62" i="15"/>
  <c r="BE62" i="15"/>
  <c r="BF62" i="15"/>
  <c r="BG62" i="15"/>
  <c r="BH62" i="15"/>
  <c r="BI62" i="15"/>
  <c r="BJ62" i="15"/>
  <c r="BK62" i="15"/>
  <c r="BL62" i="15"/>
  <c r="BM62" i="15"/>
  <c r="BN62" i="15"/>
  <c r="BO62" i="15"/>
  <c r="BP62" i="15"/>
  <c r="BQ62" i="15"/>
  <c r="BR62" i="15"/>
  <c r="BS62" i="15"/>
  <c r="BT62" i="15"/>
  <c r="BU62" i="15"/>
  <c r="BV62" i="15"/>
  <c r="BW62" i="15"/>
  <c r="BX62" i="15"/>
  <c r="BY62" i="15"/>
  <c r="BZ62" i="15"/>
  <c r="CA62" i="15"/>
  <c r="CB62" i="15"/>
  <c r="CC62" i="15"/>
  <c r="CD62" i="15"/>
  <c r="CE62" i="15"/>
  <c r="CF62" i="15"/>
  <c r="CG62" i="15"/>
  <c r="CH62" i="15"/>
  <c r="CI62" i="15"/>
  <c r="CJ62" i="15"/>
  <c r="H63" i="15"/>
  <c r="I63" i="15"/>
  <c r="J63" i="15"/>
  <c r="K63" i="15"/>
  <c r="L63" i="15"/>
  <c r="AL63" i="15"/>
  <c r="AM63" i="15"/>
  <c r="AN63" i="15"/>
  <c r="AO63" i="15"/>
  <c r="AP63" i="15"/>
  <c r="AQ63" i="15"/>
  <c r="AR63" i="15"/>
  <c r="AS63" i="15"/>
  <c r="AT63" i="15"/>
  <c r="AU63" i="15"/>
  <c r="AV63" i="15"/>
  <c r="AW63" i="15"/>
  <c r="AX63" i="15"/>
  <c r="AY63" i="15"/>
  <c r="AZ63" i="15"/>
  <c r="BA63" i="15"/>
  <c r="BB63" i="15"/>
  <c r="BC63" i="15"/>
  <c r="BD63" i="15"/>
  <c r="BE63" i="15"/>
  <c r="BF63" i="15"/>
  <c r="BG63" i="15"/>
  <c r="BH63" i="15"/>
  <c r="BI63" i="15"/>
  <c r="BJ63" i="15"/>
  <c r="BK63" i="15"/>
  <c r="BL63" i="15"/>
  <c r="BM63" i="15"/>
  <c r="BN63" i="15"/>
  <c r="BO63" i="15"/>
  <c r="BP63" i="15"/>
  <c r="BQ63" i="15"/>
  <c r="BR63" i="15"/>
  <c r="BS63" i="15"/>
  <c r="BT63" i="15"/>
  <c r="BU63" i="15"/>
  <c r="BV63" i="15"/>
  <c r="BW63" i="15"/>
  <c r="BX63" i="15"/>
  <c r="BY63" i="15"/>
  <c r="BZ63" i="15"/>
  <c r="CA63" i="15"/>
  <c r="CB63" i="15"/>
  <c r="CC63" i="15"/>
  <c r="CD63" i="15"/>
  <c r="CE63" i="15"/>
  <c r="CF63" i="15"/>
  <c r="CG63" i="15"/>
  <c r="CH63" i="15"/>
  <c r="CI63" i="15"/>
  <c r="CJ63" i="15"/>
  <c r="H64" i="15"/>
  <c r="I64" i="15"/>
  <c r="J64" i="15"/>
  <c r="K64" i="15"/>
  <c r="L64" i="15"/>
  <c r="AL64" i="15"/>
  <c r="AM64" i="15"/>
  <c r="AN64" i="15"/>
  <c r="AO64" i="15"/>
  <c r="AP64" i="15"/>
  <c r="AQ64" i="15"/>
  <c r="AR64" i="15"/>
  <c r="AS64" i="15"/>
  <c r="AT64" i="15"/>
  <c r="AU64" i="15"/>
  <c r="AV64" i="15"/>
  <c r="AW64" i="15"/>
  <c r="AX64" i="15"/>
  <c r="AY64" i="15"/>
  <c r="AZ64" i="15"/>
  <c r="BA64" i="15"/>
  <c r="BB64" i="15"/>
  <c r="BC64" i="15"/>
  <c r="BD64" i="15"/>
  <c r="BE64" i="15"/>
  <c r="BF64" i="15"/>
  <c r="BG64" i="15"/>
  <c r="BH64" i="15"/>
  <c r="BI64" i="15"/>
  <c r="BJ64" i="15"/>
  <c r="BK64" i="15"/>
  <c r="BL64" i="15"/>
  <c r="BM64" i="15"/>
  <c r="BN64" i="15"/>
  <c r="BO64" i="15"/>
  <c r="BP64" i="15"/>
  <c r="BQ64" i="15"/>
  <c r="BR64" i="15"/>
  <c r="BS64" i="15"/>
  <c r="BT64" i="15"/>
  <c r="BU64" i="15"/>
  <c r="BV64" i="15"/>
  <c r="BW64" i="15"/>
  <c r="BX64" i="15"/>
  <c r="BY64" i="15"/>
  <c r="BZ64" i="15"/>
  <c r="CA64" i="15"/>
  <c r="CB64" i="15"/>
  <c r="CC64" i="15"/>
  <c r="CD64" i="15"/>
  <c r="CE64" i="15"/>
  <c r="CF64" i="15"/>
  <c r="CG64" i="15"/>
  <c r="CH64" i="15"/>
  <c r="CI64" i="15"/>
  <c r="CJ64" i="15"/>
  <c r="AL65" i="15"/>
  <c r="AM65" i="15"/>
  <c r="AN65" i="15"/>
  <c r="AO65" i="15"/>
  <c r="AP65" i="15"/>
  <c r="AQ65" i="15"/>
  <c r="AR65" i="15"/>
  <c r="AS65" i="15"/>
  <c r="AT65" i="15"/>
  <c r="AU65" i="15"/>
  <c r="AV65" i="15"/>
  <c r="AW65" i="15"/>
  <c r="AX65" i="15"/>
  <c r="AY65" i="15"/>
  <c r="AZ65" i="15"/>
  <c r="BA65" i="15"/>
  <c r="BB65" i="15"/>
  <c r="BC65" i="15"/>
  <c r="BD65" i="15"/>
  <c r="BE65" i="15"/>
  <c r="BF65" i="15"/>
  <c r="BG65" i="15"/>
  <c r="BH65" i="15"/>
  <c r="BI65" i="15"/>
  <c r="BJ65" i="15"/>
  <c r="BK65" i="15"/>
  <c r="BL65" i="15"/>
  <c r="BM65" i="15"/>
  <c r="BN65" i="15"/>
  <c r="BO65" i="15"/>
  <c r="BP65" i="15"/>
  <c r="BQ65" i="15"/>
  <c r="BR65" i="15"/>
  <c r="BS65" i="15"/>
  <c r="BT65" i="15"/>
  <c r="BU65" i="15"/>
  <c r="BV65" i="15"/>
  <c r="BW65" i="15"/>
  <c r="BX65" i="15"/>
  <c r="BY65" i="15"/>
  <c r="BZ65" i="15"/>
  <c r="CA65" i="15"/>
  <c r="CB65" i="15"/>
  <c r="CC65" i="15"/>
  <c r="CD65" i="15"/>
  <c r="CE65" i="15"/>
  <c r="CF65" i="15"/>
  <c r="CG65" i="15"/>
  <c r="CH65" i="15"/>
  <c r="CI65" i="15"/>
  <c r="CJ65" i="15"/>
  <c r="G64" i="15"/>
  <c r="G63" i="15"/>
  <c r="G62" i="15"/>
  <c r="G61" i="15"/>
  <c r="G60" i="15"/>
  <c r="G59" i="15"/>
  <c r="G58" i="15"/>
  <c r="G57" i="15"/>
  <c r="G56" i="15"/>
  <c r="G75" i="26" l="1"/>
  <c r="E74" i="26"/>
  <c r="F75" i="26" s="1"/>
  <c r="I70" i="26"/>
  <c r="D66" i="26"/>
  <c r="D62" i="26"/>
  <c r="H70" i="26" s="1"/>
  <c r="H43" i="15"/>
  <c r="I43" i="15"/>
  <c r="J43" i="15"/>
  <c r="K43" i="15"/>
  <c r="L43" i="15"/>
  <c r="M43" i="15"/>
  <c r="N43" i="15"/>
  <c r="O43" i="15"/>
  <c r="P43" i="15"/>
  <c r="Q43" i="15"/>
  <c r="R43" i="15"/>
  <c r="S43" i="15"/>
  <c r="T43" i="15"/>
  <c r="U43" i="15"/>
  <c r="V43" i="15"/>
  <c r="W43" i="15"/>
  <c r="X43" i="15"/>
  <c r="Y43" i="15"/>
  <c r="Z43" i="15"/>
  <c r="AA43" i="15"/>
  <c r="AB43" i="15"/>
  <c r="AC43" i="15"/>
  <c r="AD43" i="15"/>
  <c r="AE43" i="15"/>
  <c r="AF43" i="15"/>
  <c r="AG43" i="15"/>
  <c r="AH43" i="15"/>
  <c r="AI43" i="15"/>
  <c r="AJ43" i="15"/>
  <c r="AK43" i="15"/>
  <c r="AL43" i="15"/>
  <c r="AM43" i="15"/>
  <c r="AN43" i="15"/>
  <c r="AO43" i="15"/>
  <c r="AP43" i="15"/>
  <c r="AQ43" i="15"/>
  <c r="AR43" i="15"/>
  <c r="AS43" i="15"/>
  <c r="AT43" i="15"/>
  <c r="AU43" i="15"/>
  <c r="AV43" i="15"/>
  <c r="AW43" i="15"/>
  <c r="AX43" i="15"/>
  <c r="AY43" i="15"/>
  <c r="AZ43" i="15"/>
  <c r="BA43" i="15"/>
  <c r="BB43" i="15"/>
  <c r="BC43" i="15"/>
  <c r="BD43" i="15"/>
  <c r="BE43" i="15"/>
  <c r="BF43" i="15"/>
  <c r="BG43" i="15"/>
  <c r="BH43" i="15"/>
  <c r="BI43" i="15"/>
  <c r="BJ43" i="15"/>
  <c r="BK43" i="15"/>
  <c r="BL43" i="15"/>
  <c r="BM43" i="15"/>
  <c r="BN43" i="15"/>
  <c r="BO43" i="15"/>
  <c r="BP43" i="15"/>
  <c r="BQ43" i="15"/>
  <c r="BR43" i="15"/>
  <c r="BS43" i="15"/>
  <c r="BT43" i="15"/>
  <c r="BU43" i="15"/>
  <c r="BV43" i="15"/>
  <c r="BW43" i="15"/>
  <c r="BX43" i="15"/>
  <c r="BY43" i="15"/>
  <c r="BZ43" i="15"/>
  <c r="CA43" i="15"/>
  <c r="CB43" i="15"/>
  <c r="CC43" i="15"/>
  <c r="CD43" i="15"/>
  <c r="CE43" i="15"/>
  <c r="CF43" i="15"/>
  <c r="CG43" i="15"/>
  <c r="CH43" i="15"/>
  <c r="CI43" i="15"/>
  <c r="CJ43" i="15"/>
  <c r="G43" i="15"/>
  <c r="C3" i="26"/>
  <c r="C58"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E70" i="26" l="1"/>
  <c r="F70" i="26"/>
  <c r="G70" i="26"/>
  <c r="E75" i="26"/>
  <c r="E76" i="26" s="1"/>
  <c r="H75" i="26"/>
  <c r="I75" i="26"/>
  <c r="I15" i="26"/>
  <c r="F74" i="26" l="1"/>
  <c r="E77" i="26"/>
  <c r="E78" i="26" s="1"/>
  <c r="E79" i="26" s="1"/>
  <c r="AA272" i="22"/>
  <c r="Z272" i="22"/>
  <c r="Y272" i="22"/>
  <c r="X272" i="22"/>
  <c r="W272" i="22"/>
  <c r="V272" i="22"/>
  <c r="U272" i="22"/>
  <c r="T272" i="22"/>
  <c r="S272" i="22"/>
  <c r="R272" i="22"/>
  <c r="Q272" i="22"/>
  <c r="P272" i="22"/>
  <c r="O272" i="22"/>
  <c r="N272" i="22"/>
  <c r="M272" i="22"/>
  <c r="L272" i="22"/>
  <c r="K272" i="22"/>
  <c r="J272" i="22"/>
  <c r="I272" i="22"/>
  <c r="H272" i="22"/>
  <c r="G272" i="22"/>
  <c r="AA263" i="22"/>
  <c r="Z263" i="22"/>
  <c r="Y263" i="22"/>
  <c r="X263" i="22"/>
  <c r="W263" i="22"/>
  <c r="V263" i="22"/>
  <c r="U263" i="22"/>
  <c r="T263" i="22"/>
  <c r="S263" i="22"/>
  <c r="R263" i="22"/>
  <c r="Q263" i="22"/>
  <c r="P263" i="22"/>
  <c r="O263" i="22"/>
  <c r="N263" i="22"/>
  <c r="M263" i="22"/>
  <c r="L263" i="22"/>
  <c r="K263" i="22"/>
  <c r="J263" i="22"/>
  <c r="I263" i="22"/>
  <c r="H263" i="22"/>
  <c r="G263" i="22"/>
  <c r="AA262" i="22"/>
  <c r="Z262" i="22"/>
  <c r="Z264" i="22" s="1"/>
  <c r="Y262" i="22"/>
  <c r="X262" i="22"/>
  <c r="W262" i="22"/>
  <c r="V262" i="22"/>
  <c r="V264" i="22" s="1"/>
  <c r="U262" i="22"/>
  <c r="T262" i="22"/>
  <c r="S262" i="22"/>
  <c r="R262" i="22"/>
  <c r="R264" i="22" s="1"/>
  <c r="Q262" i="22"/>
  <c r="P262" i="22"/>
  <c r="O262" i="22"/>
  <c r="N262" i="22"/>
  <c r="N264" i="22" s="1"/>
  <c r="M262" i="22"/>
  <c r="M264" i="22" s="1"/>
  <c r="L262" i="22"/>
  <c r="K262" i="22"/>
  <c r="J262" i="22"/>
  <c r="J264" i="22" s="1"/>
  <c r="I262" i="22"/>
  <c r="H262" i="22"/>
  <c r="G262" i="22"/>
  <c r="AA257" i="22"/>
  <c r="Z257" i="22"/>
  <c r="Y257" i="22"/>
  <c r="X257" i="22"/>
  <c r="W257" i="22"/>
  <c r="V257" i="22"/>
  <c r="U257" i="22"/>
  <c r="T257" i="22"/>
  <c r="S257" i="22"/>
  <c r="R257" i="22"/>
  <c r="Q257" i="22"/>
  <c r="P257" i="22"/>
  <c r="O257" i="22"/>
  <c r="N257" i="22"/>
  <c r="M257" i="22"/>
  <c r="L257" i="22"/>
  <c r="K257" i="22"/>
  <c r="J257" i="22"/>
  <c r="I257" i="22"/>
  <c r="H257" i="22"/>
  <c r="G257" i="22"/>
  <c r="AA256" i="22"/>
  <c r="Z256" i="22"/>
  <c r="Y256" i="22"/>
  <c r="X256" i="22"/>
  <c r="W256" i="22"/>
  <c r="V256" i="22"/>
  <c r="U256" i="22"/>
  <c r="T256" i="22"/>
  <c r="S256" i="22"/>
  <c r="R256" i="22"/>
  <c r="Q256" i="22"/>
  <c r="P256" i="22"/>
  <c r="O256" i="22"/>
  <c r="N256" i="22"/>
  <c r="M256" i="22"/>
  <c r="L256" i="22"/>
  <c r="K256" i="22"/>
  <c r="J256" i="22"/>
  <c r="I256" i="22"/>
  <c r="H256" i="22"/>
  <c r="G256" i="22"/>
  <c r="AA255" i="22"/>
  <c r="Z255" i="22"/>
  <c r="Y255" i="22"/>
  <c r="X255" i="22"/>
  <c r="W255" i="22"/>
  <c r="V255" i="22"/>
  <c r="U255" i="22"/>
  <c r="T255" i="22"/>
  <c r="S255" i="22"/>
  <c r="R255" i="22"/>
  <c r="Q255" i="22"/>
  <c r="P255" i="22"/>
  <c r="O255" i="22"/>
  <c r="N255" i="22"/>
  <c r="M255" i="22"/>
  <c r="L255" i="22"/>
  <c r="K255" i="22"/>
  <c r="J255" i="22"/>
  <c r="I255" i="22"/>
  <c r="H255" i="22"/>
  <c r="G255" i="22"/>
  <c r="AA248" i="22"/>
  <c r="Z248" i="22"/>
  <c r="Y248" i="22"/>
  <c r="X248" i="22"/>
  <c r="W248" i="22"/>
  <c r="V248" i="22"/>
  <c r="U248" i="22"/>
  <c r="T248" i="22"/>
  <c r="S248" i="22"/>
  <c r="R248" i="22"/>
  <c r="Q248" i="22"/>
  <c r="P248" i="22"/>
  <c r="O248" i="22"/>
  <c r="N248" i="22"/>
  <c r="M248" i="22"/>
  <c r="L248" i="22"/>
  <c r="K248" i="22"/>
  <c r="J248" i="22"/>
  <c r="I248" i="22"/>
  <c r="H248" i="22"/>
  <c r="G248" i="22"/>
  <c r="AA239" i="22"/>
  <c r="Z239" i="22"/>
  <c r="Y239" i="22"/>
  <c r="X239" i="22"/>
  <c r="W239" i="22"/>
  <c r="V239" i="22"/>
  <c r="U239" i="22"/>
  <c r="T239" i="22"/>
  <c r="S239" i="22"/>
  <c r="R239" i="22"/>
  <c r="Q239" i="22"/>
  <c r="P239" i="22"/>
  <c r="O239" i="22"/>
  <c r="N239" i="22"/>
  <c r="M239" i="22"/>
  <c r="L239" i="22"/>
  <c r="K239" i="22"/>
  <c r="J239" i="22"/>
  <c r="I239" i="22"/>
  <c r="H239" i="22"/>
  <c r="G239" i="22"/>
  <c r="AA230" i="22"/>
  <c r="Z230" i="22"/>
  <c r="Y230" i="22"/>
  <c r="X230" i="22"/>
  <c r="W230" i="22"/>
  <c r="V230" i="22"/>
  <c r="U230" i="22"/>
  <c r="T230" i="22"/>
  <c r="S230" i="22"/>
  <c r="R230" i="22"/>
  <c r="Q230" i="22"/>
  <c r="P230" i="22"/>
  <c r="O230" i="22"/>
  <c r="N230" i="22"/>
  <c r="M230" i="22"/>
  <c r="L230" i="22"/>
  <c r="K230" i="22"/>
  <c r="J230" i="22"/>
  <c r="I230" i="22"/>
  <c r="H230" i="22"/>
  <c r="G230" i="22"/>
  <c r="AA217" i="22"/>
  <c r="Z217" i="22"/>
  <c r="Y217" i="22"/>
  <c r="X217" i="22"/>
  <c r="W217" i="22"/>
  <c r="V217" i="22"/>
  <c r="U217" i="22"/>
  <c r="T217" i="22"/>
  <c r="S217" i="22"/>
  <c r="R217" i="22"/>
  <c r="Q217" i="22"/>
  <c r="P217" i="22"/>
  <c r="O217" i="22"/>
  <c r="N217" i="22"/>
  <c r="M217" i="22"/>
  <c r="L217" i="22"/>
  <c r="K217" i="22"/>
  <c r="J217" i="22"/>
  <c r="I217" i="22"/>
  <c r="H217" i="22"/>
  <c r="G217" i="22"/>
  <c r="AA214" i="22"/>
  <c r="Z214" i="22"/>
  <c r="Y214" i="22"/>
  <c r="X214" i="22"/>
  <c r="W214" i="22"/>
  <c r="V214" i="22"/>
  <c r="U214" i="22"/>
  <c r="T214" i="22"/>
  <c r="S214" i="22"/>
  <c r="R214" i="22"/>
  <c r="Q214" i="22"/>
  <c r="P214" i="22"/>
  <c r="O214" i="22"/>
  <c r="N214" i="22"/>
  <c r="M214" i="22"/>
  <c r="L214" i="22"/>
  <c r="K214" i="22"/>
  <c r="J214" i="22"/>
  <c r="I214" i="22"/>
  <c r="H214" i="22"/>
  <c r="G214" i="22"/>
  <c r="AA211" i="22"/>
  <c r="Z211" i="22"/>
  <c r="Y211" i="22"/>
  <c r="X211" i="22"/>
  <c r="W211" i="22"/>
  <c r="V211" i="22"/>
  <c r="U211" i="22"/>
  <c r="T211" i="22"/>
  <c r="S211" i="22"/>
  <c r="R211" i="22"/>
  <c r="Q211" i="22"/>
  <c r="P211" i="22"/>
  <c r="O211" i="22"/>
  <c r="N211" i="22"/>
  <c r="M211" i="22"/>
  <c r="L211" i="22"/>
  <c r="K211" i="22"/>
  <c r="J211" i="22"/>
  <c r="I211" i="22"/>
  <c r="H211" i="22"/>
  <c r="G211" i="22"/>
  <c r="AA208" i="22"/>
  <c r="Z208" i="22"/>
  <c r="Y208" i="22"/>
  <c r="X208" i="22"/>
  <c r="W208" i="22"/>
  <c r="V208" i="22"/>
  <c r="U208" i="22"/>
  <c r="T208" i="22"/>
  <c r="S208" i="22"/>
  <c r="R208" i="22"/>
  <c r="Q208" i="22"/>
  <c r="P208" i="22"/>
  <c r="O208" i="22"/>
  <c r="N208" i="22"/>
  <c r="M208" i="22"/>
  <c r="L208" i="22"/>
  <c r="K208" i="22"/>
  <c r="J208" i="22"/>
  <c r="I208" i="22"/>
  <c r="H208" i="22"/>
  <c r="G208" i="22"/>
  <c r="AA205" i="22"/>
  <c r="Z205" i="22"/>
  <c r="Y205" i="22"/>
  <c r="X205" i="22"/>
  <c r="W205" i="22"/>
  <c r="V205" i="22"/>
  <c r="U205" i="22"/>
  <c r="T205" i="22"/>
  <c r="S205" i="22"/>
  <c r="R205" i="22"/>
  <c r="Q205" i="22"/>
  <c r="P205" i="22"/>
  <c r="O205" i="22"/>
  <c r="N205" i="22"/>
  <c r="M205" i="22"/>
  <c r="L205" i="22"/>
  <c r="K205" i="22"/>
  <c r="J205" i="22"/>
  <c r="I205" i="22"/>
  <c r="H205" i="22"/>
  <c r="G205" i="22"/>
  <c r="AA199" i="22"/>
  <c r="Z199" i="22"/>
  <c r="Y199" i="22"/>
  <c r="X199" i="22"/>
  <c r="W199" i="22"/>
  <c r="V199" i="22"/>
  <c r="U199" i="22"/>
  <c r="T199" i="22"/>
  <c r="S199" i="22"/>
  <c r="R199" i="22"/>
  <c r="Q199" i="22"/>
  <c r="P199" i="22"/>
  <c r="O199" i="22"/>
  <c r="N199" i="22"/>
  <c r="M199" i="22"/>
  <c r="L199" i="22"/>
  <c r="K199" i="22"/>
  <c r="J199" i="22"/>
  <c r="I199" i="22"/>
  <c r="H199" i="22"/>
  <c r="G199" i="22"/>
  <c r="C192" i="22"/>
  <c r="AA177" i="22"/>
  <c r="Z177" i="22"/>
  <c r="Y177" i="22"/>
  <c r="X177" i="22"/>
  <c r="W177" i="22"/>
  <c r="V177" i="22"/>
  <c r="U177" i="22"/>
  <c r="T177" i="22"/>
  <c r="S177" i="22"/>
  <c r="R177" i="22"/>
  <c r="Q177" i="22"/>
  <c r="P177" i="22"/>
  <c r="O177" i="22"/>
  <c r="N177" i="22"/>
  <c r="M177" i="22"/>
  <c r="L177" i="22"/>
  <c r="K177" i="22"/>
  <c r="J177" i="22"/>
  <c r="I177" i="22"/>
  <c r="H177" i="22"/>
  <c r="G177" i="22"/>
  <c r="AA168" i="22"/>
  <c r="Z168" i="22"/>
  <c r="Y168" i="22"/>
  <c r="X168" i="22"/>
  <c r="W168" i="22"/>
  <c r="W169" i="22" s="1"/>
  <c r="V168" i="22"/>
  <c r="U168" i="22"/>
  <c r="T168" i="22"/>
  <c r="S168" i="22"/>
  <c r="R168" i="22"/>
  <c r="Q168" i="22"/>
  <c r="P168" i="22"/>
  <c r="O168" i="22"/>
  <c r="O169" i="22" s="1"/>
  <c r="N168" i="22"/>
  <c r="M168" i="22"/>
  <c r="L168" i="22"/>
  <c r="K168" i="22"/>
  <c r="J168" i="22"/>
  <c r="I168" i="22"/>
  <c r="H168" i="22"/>
  <c r="G168" i="22"/>
  <c r="G169" i="22" s="1"/>
  <c r="AA167" i="22"/>
  <c r="AA169" i="22" s="1"/>
  <c r="Z167" i="22"/>
  <c r="Z169" i="22" s="1"/>
  <c r="Y167" i="22"/>
  <c r="Y169" i="22" s="1"/>
  <c r="X167" i="22"/>
  <c r="W167" i="22"/>
  <c r="V167" i="22"/>
  <c r="U167" i="22"/>
  <c r="T167" i="22"/>
  <c r="S167" i="22"/>
  <c r="R167" i="22"/>
  <c r="R169" i="22" s="1"/>
  <c r="Q167" i="22"/>
  <c r="Q169" i="22" s="1"/>
  <c r="P167" i="22"/>
  <c r="O167" i="22"/>
  <c r="N167" i="22"/>
  <c r="N169" i="22" s="1"/>
  <c r="M167" i="22"/>
  <c r="L167" i="22"/>
  <c r="K167" i="22"/>
  <c r="J167" i="22"/>
  <c r="J169" i="22" s="1"/>
  <c r="I167" i="22"/>
  <c r="I169" i="22" s="1"/>
  <c r="H167" i="22"/>
  <c r="G167" i="22"/>
  <c r="AA162" i="22"/>
  <c r="Z162" i="22"/>
  <c r="Y162" i="22"/>
  <c r="X162" i="22"/>
  <c r="W162" i="22"/>
  <c r="V162" i="22"/>
  <c r="U162" i="22"/>
  <c r="T162" i="22"/>
  <c r="S162" i="22"/>
  <c r="R162" i="22"/>
  <c r="Q162" i="22"/>
  <c r="P162" i="22"/>
  <c r="O162" i="22"/>
  <c r="N162" i="22"/>
  <c r="M162" i="22"/>
  <c r="L162" i="22"/>
  <c r="K162" i="22"/>
  <c r="J162" i="22"/>
  <c r="I162" i="22"/>
  <c r="H162" i="22"/>
  <c r="G162" i="22"/>
  <c r="AA161" i="22"/>
  <c r="Z161" i="22"/>
  <c r="Y161" i="22"/>
  <c r="X161" i="22"/>
  <c r="W161" i="22"/>
  <c r="V161" i="22"/>
  <c r="U161" i="22"/>
  <c r="T161" i="22"/>
  <c r="S161" i="22"/>
  <c r="R161" i="22"/>
  <c r="Q161" i="22"/>
  <c r="P161" i="22"/>
  <c r="O161" i="22"/>
  <c r="N161" i="22"/>
  <c r="M161" i="22"/>
  <c r="L161" i="22"/>
  <c r="K161" i="22"/>
  <c r="J161" i="22"/>
  <c r="I161" i="22"/>
  <c r="H161" i="22"/>
  <c r="G161" i="22"/>
  <c r="AA160" i="22"/>
  <c r="Z160" i="22"/>
  <c r="Y160" i="22"/>
  <c r="X160" i="22"/>
  <c r="W160" i="22"/>
  <c r="V160" i="22"/>
  <c r="U160" i="22"/>
  <c r="T160" i="22"/>
  <c r="S160" i="22"/>
  <c r="R160" i="22"/>
  <c r="Q160" i="22"/>
  <c r="P160" i="22"/>
  <c r="O160" i="22"/>
  <c r="N160" i="22"/>
  <c r="M160" i="22"/>
  <c r="L160" i="22"/>
  <c r="K160" i="22"/>
  <c r="J160" i="22"/>
  <c r="I160" i="22"/>
  <c r="H160" i="22"/>
  <c r="G160" i="22"/>
  <c r="AA153" i="22"/>
  <c r="Z153" i="22"/>
  <c r="Y153" i="22"/>
  <c r="X153" i="22"/>
  <c r="W153" i="22"/>
  <c r="V153" i="22"/>
  <c r="U153" i="22"/>
  <c r="T153" i="22"/>
  <c r="S153" i="22"/>
  <c r="R153" i="22"/>
  <c r="Q153" i="22"/>
  <c r="P153" i="22"/>
  <c r="O153" i="22"/>
  <c r="N153" i="22"/>
  <c r="M153" i="22"/>
  <c r="L153" i="22"/>
  <c r="K153" i="22"/>
  <c r="J153" i="22"/>
  <c r="I153" i="22"/>
  <c r="H153" i="22"/>
  <c r="G153" i="22"/>
  <c r="AA144" i="22"/>
  <c r="Z144" i="22"/>
  <c r="Y144" i="22"/>
  <c r="X144" i="22"/>
  <c r="W144" i="22"/>
  <c r="V144" i="22"/>
  <c r="U144" i="22"/>
  <c r="T144" i="22"/>
  <c r="S144" i="22"/>
  <c r="R144" i="22"/>
  <c r="Q144" i="22"/>
  <c r="P144" i="22"/>
  <c r="O144" i="22"/>
  <c r="N144" i="22"/>
  <c r="M144" i="22"/>
  <c r="L144" i="22"/>
  <c r="K144" i="22"/>
  <c r="J144" i="22"/>
  <c r="I144" i="22"/>
  <c r="H144" i="22"/>
  <c r="G144" i="22"/>
  <c r="AA135" i="22"/>
  <c r="Z135" i="22"/>
  <c r="Y135" i="22"/>
  <c r="X135" i="22"/>
  <c r="W135" i="22"/>
  <c r="V135" i="22"/>
  <c r="U135" i="22"/>
  <c r="T135" i="22"/>
  <c r="S135" i="22"/>
  <c r="R135" i="22"/>
  <c r="Q135" i="22"/>
  <c r="P135" i="22"/>
  <c r="O135" i="22"/>
  <c r="N135" i="22"/>
  <c r="M135" i="22"/>
  <c r="L135" i="22"/>
  <c r="K135" i="22"/>
  <c r="J135" i="22"/>
  <c r="I135" i="22"/>
  <c r="H135" i="22"/>
  <c r="G135" i="22"/>
  <c r="AA122" i="22"/>
  <c r="Z122" i="22"/>
  <c r="Y122" i="22"/>
  <c r="X122" i="22"/>
  <c r="W122" i="22"/>
  <c r="V122" i="22"/>
  <c r="U122" i="22"/>
  <c r="T122" i="22"/>
  <c r="S122" i="22"/>
  <c r="R122" i="22"/>
  <c r="Q122" i="22"/>
  <c r="P122" i="22"/>
  <c r="O122" i="22"/>
  <c r="N122" i="22"/>
  <c r="M122" i="22"/>
  <c r="L122" i="22"/>
  <c r="K122" i="22"/>
  <c r="J122" i="22"/>
  <c r="I122" i="22"/>
  <c r="H122" i="22"/>
  <c r="G122" i="22"/>
  <c r="AA119" i="22"/>
  <c r="Z119" i="22"/>
  <c r="Y119" i="22"/>
  <c r="X119" i="22"/>
  <c r="W119" i="22"/>
  <c r="V119" i="22"/>
  <c r="U119" i="22"/>
  <c r="T119" i="22"/>
  <c r="S119" i="22"/>
  <c r="R119" i="22"/>
  <c r="Q119" i="22"/>
  <c r="P119" i="22"/>
  <c r="O119" i="22"/>
  <c r="N119" i="22"/>
  <c r="M119" i="22"/>
  <c r="L119" i="22"/>
  <c r="K119" i="22"/>
  <c r="J119" i="22"/>
  <c r="I119" i="22"/>
  <c r="H119" i="22"/>
  <c r="G119" i="22"/>
  <c r="AA116" i="22"/>
  <c r="Z116" i="22"/>
  <c r="Y116" i="22"/>
  <c r="X116" i="22"/>
  <c r="W116" i="22"/>
  <c r="V116" i="22"/>
  <c r="U116" i="22"/>
  <c r="T116" i="22"/>
  <c r="S116" i="22"/>
  <c r="R116" i="22"/>
  <c r="Q116" i="22"/>
  <c r="P116" i="22"/>
  <c r="O116" i="22"/>
  <c r="N116" i="22"/>
  <c r="M116" i="22"/>
  <c r="L116" i="22"/>
  <c r="K116" i="22"/>
  <c r="J116" i="22"/>
  <c r="I116" i="22"/>
  <c r="H116" i="22"/>
  <c r="G116" i="22"/>
  <c r="AA113" i="22"/>
  <c r="Z113" i="22"/>
  <c r="Y113" i="22"/>
  <c r="X113" i="22"/>
  <c r="W113" i="22"/>
  <c r="V113" i="22"/>
  <c r="U113" i="22"/>
  <c r="T113" i="22"/>
  <c r="S113" i="22"/>
  <c r="R113" i="22"/>
  <c r="Q113" i="22"/>
  <c r="P113" i="22"/>
  <c r="O113" i="22"/>
  <c r="N113" i="22"/>
  <c r="M113" i="22"/>
  <c r="L113" i="22"/>
  <c r="K113" i="22"/>
  <c r="J113" i="22"/>
  <c r="I113" i="22"/>
  <c r="H113" i="22"/>
  <c r="G113" i="22"/>
  <c r="AA110" i="22"/>
  <c r="Z110" i="22"/>
  <c r="Y110" i="22"/>
  <c r="X110" i="22"/>
  <c r="W110" i="22"/>
  <c r="V110" i="22"/>
  <c r="U110" i="22"/>
  <c r="T110" i="22"/>
  <c r="S110" i="22"/>
  <c r="R110" i="22"/>
  <c r="Q110" i="22"/>
  <c r="P110" i="22"/>
  <c r="O110" i="22"/>
  <c r="N110" i="22"/>
  <c r="M110" i="22"/>
  <c r="L110" i="22"/>
  <c r="K110" i="22"/>
  <c r="J110" i="22"/>
  <c r="I110" i="22"/>
  <c r="H110" i="22"/>
  <c r="G110" i="22"/>
  <c r="AA104" i="22"/>
  <c r="Z104" i="22"/>
  <c r="Y104" i="22"/>
  <c r="X104" i="22"/>
  <c r="W104" i="22"/>
  <c r="V104" i="22"/>
  <c r="U104" i="22"/>
  <c r="T104" i="22"/>
  <c r="S104" i="22"/>
  <c r="R104" i="22"/>
  <c r="Q104" i="22"/>
  <c r="P104" i="22"/>
  <c r="O104" i="22"/>
  <c r="N104" i="22"/>
  <c r="M104" i="22"/>
  <c r="L104" i="22"/>
  <c r="K104" i="22"/>
  <c r="J104" i="22"/>
  <c r="I104" i="22"/>
  <c r="H104" i="22"/>
  <c r="G104" i="22"/>
  <c r="C97" i="22"/>
  <c r="F9" i="18"/>
  <c r="B9" i="18" s="1"/>
  <c r="F10" i="18"/>
  <c r="B10" i="18" s="1"/>
  <c r="F11" i="18"/>
  <c r="B11" i="18" s="1"/>
  <c r="B8" i="16"/>
  <c r="F18" i="18"/>
  <c r="B18" i="18" s="1"/>
  <c r="F20" i="18"/>
  <c r="B20" i="18" s="1"/>
  <c r="F15" i="18"/>
  <c r="B15" i="18" s="1"/>
  <c r="F16" i="18"/>
  <c r="B16" i="18" s="1"/>
  <c r="C68" i="16"/>
  <c r="B127" i="16"/>
  <c r="B121" i="16"/>
  <c r="B114" i="16"/>
  <c r="B107" i="16"/>
  <c r="C101" i="16"/>
  <c r="B94" i="16"/>
  <c r="B88" i="16"/>
  <c r="B81" i="16"/>
  <c r="B74" i="16"/>
  <c r="B61" i="16"/>
  <c r="B55" i="16"/>
  <c r="B48" i="16"/>
  <c r="B41" i="16"/>
  <c r="C35" i="16"/>
  <c r="F20" i="17"/>
  <c r="B20" i="17" s="1"/>
  <c r="F21" i="17"/>
  <c r="B21" i="17" s="1"/>
  <c r="F22" i="17"/>
  <c r="B22" i="17" s="1"/>
  <c r="F23" i="17"/>
  <c r="B23" i="17" s="1"/>
  <c r="F24" i="17"/>
  <c r="B24" i="17" s="1"/>
  <c r="F26" i="17"/>
  <c r="B26" i="17" s="1"/>
  <c r="F27" i="17"/>
  <c r="B27" i="17" s="1"/>
  <c r="F29" i="17"/>
  <c r="B29" i="17" s="1"/>
  <c r="F28" i="17"/>
  <c r="B28" i="17" s="1"/>
  <c r="F76" i="26" l="1"/>
  <c r="G74" i="26" s="1"/>
  <c r="F77" i="26"/>
  <c r="F78" i="26" s="1"/>
  <c r="F79" i="26" s="1"/>
  <c r="H258" i="22"/>
  <c r="P258" i="22"/>
  <c r="X258" i="22"/>
  <c r="L264" i="22"/>
  <c r="T264" i="22"/>
  <c r="N163" i="22"/>
  <c r="V163" i="22"/>
  <c r="I163" i="22"/>
  <c r="Q163" i="22"/>
  <c r="Y163" i="22"/>
  <c r="I258" i="22"/>
  <c r="Q258" i="22"/>
  <c r="Y258" i="22"/>
  <c r="L258" i="22"/>
  <c r="T258" i="22"/>
  <c r="J123" i="22"/>
  <c r="R123" i="22"/>
  <c r="Z123" i="22"/>
  <c r="I264" i="22"/>
  <c r="Q264" i="22"/>
  <c r="Y264" i="22"/>
  <c r="K218" i="22"/>
  <c r="S218" i="22"/>
  <c r="AA218" i="22"/>
  <c r="L123" i="22"/>
  <c r="T123" i="22"/>
  <c r="U264" i="22"/>
  <c r="H163" i="22"/>
  <c r="P163" i="22"/>
  <c r="X163" i="22"/>
  <c r="K258" i="22"/>
  <c r="S258" i="22"/>
  <c r="AA258" i="22"/>
  <c r="I123" i="22"/>
  <c r="Q123" i="22"/>
  <c r="Y123" i="22"/>
  <c r="M218" i="22"/>
  <c r="U218" i="22"/>
  <c r="K123" i="22"/>
  <c r="S123" i="22"/>
  <c r="AA123" i="22"/>
  <c r="J163" i="22"/>
  <c r="R163" i="22"/>
  <c r="Z163" i="22"/>
  <c r="G218" i="22"/>
  <c r="O218" i="22"/>
  <c r="W218" i="22"/>
  <c r="M258" i="22"/>
  <c r="U258" i="22"/>
  <c r="K163" i="22"/>
  <c r="S163" i="22"/>
  <c r="AA163" i="22"/>
  <c r="L169" i="22"/>
  <c r="T169" i="22"/>
  <c r="L218" i="22"/>
  <c r="T218" i="22"/>
  <c r="H218" i="22"/>
  <c r="P218" i="22"/>
  <c r="X218" i="22"/>
  <c r="N258" i="22"/>
  <c r="V258" i="22"/>
  <c r="G264" i="22"/>
  <c r="O264" i="22"/>
  <c r="W264" i="22"/>
  <c r="M123" i="22"/>
  <c r="U123" i="22"/>
  <c r="L163" i="22"/>
  <c r="T163" i="22"/>
  <c r="M169" i="22"/>
  <c r="U169" i="22"/>
  <c r="N218" i="22"/>
  <c r="V218" i="22"/>
  <c r="I218" i="22"/>
  <c r="Q218" i="22"/>
  <c r="Y218" i="22"/>
  <c r="G258" i="22"/>
  <c r="O258" i="22"/>
  <c r="W258" i="22"/>
  <c r="H264" i="22"/>
  <c r="P264" i="22"/>
  <c r="X264" i="22"/>
  <c r="H123" i="22"/>
  <c r="P123" i="22"/>
  <c r="X123" i="22"/>
  <c r="N123" i="22"/>
  <c r="V123" i="22"/>
  <c r="M163" i="22"/>
  <c r="U163" i="22"/>
  <c r="V169" i="22"/>
  <c r="J218" i="22"/>
  <c r="R218" i="22"/>
  <c r="Z218" i="22"/>
  <c r="G123" i="22"/>
  <c r="O123" i="22"/>
  <c r="W123" i="22"/>
  <c r="G163" i="22"/>
  <c r="O163" i="22"/>
  <c r="W163" i="22"/>
  <c r="H169" i="22"/>
  <c r="P169" i="22"/>
  <c r="X169" i="22"/>
  <c r="K169" i="22"/>
  <c r="S169" i="22"/>
  <c r="J258" i="22"/>
  <c r="R258" i="22"/>
  <c r="Z258" i="22"/>
  <c r="K264" i="22"/>
  <c r="S264" i="22"/>
  <c r="AA264" i="22"/>
  <c r="H10" i="3"/>
  <c r="H28" i="3"/>
  <c r="H42" i="3"/>
  <c r="H35" i="3"/>
  <c r="H18" i="3"/>
  <c r="H17" i="3"/>
  <c r="G230" i="20"/>
  <c r="G49" i="20"/>
  <c r="H65" i="22"/>
  <c r="I65" i="22"/>
  <c r="J65" i="22"/>
  <c r="K65" i="22"/>
  <c r="L65" i="22"/>
  <c r="M65" i="22"/>
  <c r="N65" i="22"/>
  <c r="O65" i="22"/>
  <c r="P65" i="22"/>
  <c r="Q65" i="22"/>
  <c r="R65" i="22"/>
  <c r="S65" i="22"/>
  <c r="T65" i="22"/>
  <c r="U65" i="22"/>
  <c r="V65" i="22"/>
  <c r="W65" i="22"/>
  <c r="X65" i="22"/>
  <c r="Y65" i="22"/>
  <c r="Z65" i="22"/>
  <c r="AA65" i="22"/>
  <c r="H66" i="22"/>
  <c r="I66" i="22"/>
  <c r="J66" i="22"/>
  <c r="K66" i="22"/>
  <c r="L66" i="22"/>
  <c r="M66" i="22"/>
  <c r="N66" i="22"/>
  <c r="O66" i="22"/>
  <c r="P66" i="22"/>
  <c r="Q66" i="22"/>
  <c r="R66" i="22"/>
  <c r="S66" i="22"/>
  <c r="T66" i="22"/>
  <c r="U66" i="22"/>
  <c r="V66" i="22"/>
  <c r="W66" i="22"/>
  <c r="X66" i="22"/>
  <c r="Y66" i="22"/>
  <c r="Z66" i="22"/>
  <c r="AA66" i="22"/>
  <c r="H67" i="22"/>
  <c r="I67" i="22"/>
  <c r="J67" i="22"/>
  <c r="K67" i="22"/>
  <c r="L67" i="22"/>
  <c r="M67" i="22"/>
  <c r="N67" i="22"/>
  <c r="O67" i="22"/>
  <c r="P67" i="22"/>
  <c r="Q67" i="22"/>
  <c r="R67" i="22"/>
  <c r="S67" i="22"/>
  <c r="T67" i="22"/>
  <c r="U67" i="22"/>
  <c r="V67" i="22"/>
  <c r="W67" i="22"/>
  <c r="X67" i="22"/>
  <c r="Y67" i="22"/>
  <c r="Z67" i="22"/>
  <c r="AA67" i="22"/>
  <c r="G66" i="22"/>
  <c r="G67" i="22"/>
  <c r="G65" i="22"/>
  <c r="B15" i="16"/>
  <c r="B28" i="16"/>
  <c r="B22" i="16"/>
  <c r="G77" i="26" l="1"/>
  <c r="G78" i="26" s="1"/>
  <c r="G79" i="26" s="1"/>
  <c r="G76" i="26"/>
  <c r="H74" i="26" s="1"/>
  <c r="K82" i="22"/>
  <c r="J82" i="22"/>
  <c r="I82" i="22"/>
  <c r="H82" i="22"/>
  <c r="G82" i="22"/>
  <c r="L73" i="22"/>
  <c r="K73" i="22"/>
  <c r="J73" i="22"/>
  <c r="I73" i="22"/>
  <c r="H73" i="22"/>
  <c r="G73" i="22"/>
  <c r="L72" i="22"/>
  <c r="K72" i="22"/>
  <c r="J72" i="22"/>
  <c r="I72" i="22"/>
  <c r="H72" i="22"/>
  <c r="G72" i="22"/>
  <c r="K58" i="22"/>
  <c r="J58" i="22"/>
  <c r="I58" i="22"/>
  <c r="H58" i="22"/>
  <c r="G58" i="22"/>
  <c r="K49" i="22"/>
  <c r="J49" i="22"/>
  <c r="I49" i="22"/>
  <c r="H49" i="22"/>
  <c r="G49" i="22"/>
  <c r="K40" i="22"/>
  <c r="J40" i="22"/>
  <c r="I40" i="22"/>
  <c r="H40" i="22"/>
  <c r="G40" i="22"/>
  <c r="K27" i="22"/>
  <c r="J27" i="22"/>
  <c r="I27" i="22"/>
  <c r="H27" i="22"/>
  <c r="G27" i="22"/>
  <c r="K24" i="22"/>
  <c r="J24" i="22"/>
  <c r="I24" i="22"/>
  <c r="H24" i="22"/>
  <c r="G24" i="22"/>
  <c r="K21" i="22"/>
  <c r="J21" i="22"/>
  <c r="I21" i="22"/>
  <c r="H21" i="22"/>
  <c r="G21" i="22"/>
  <c r="K18" i="22"/>
  <c r="J18" i="22"/>
  <c r="I18" i="22"/>
  <c r="H18" i="22"/>
  <c r="G18" i="22"/>
  <c r="K15" i="22"/>
  <c r="J15" i="22"/>
  <c r="I15" i="22"/>
  <c r="H15" i="22"/>
  <c r="G15" i="22"/>
  <c r="G9" i="22"/>
  <c r="H9" i="22"/>
  <c r="I9" i="22"/>
  <c r="J9" i="22"/>
  <c r="K9" i="22"/>
  <c r="L9" i="22"/>
  <c r="H76" i="26" l="1"/>
  <c r="I74" i="26" s="1"/>
  <c r="H74" i="22"/>
  <c r="L74" i="22"/>
  <c r="G68" i="22"/>
  <c r="H68" i="22"/>
  <c r="I68" i="22"/>
  <c r="J68" i="22"/>
  <c r="K68" i="22"/>
  <c r="I74" i="22"/>
  <c r="J74" i="22"/>
  <c r="G74" i="22"/>
  <c r="K74" i="22"/>
  <c r="H28" i="22"/>
  <c r="G28" i="22"/>
  <c r="I28" i="22"/>
  <c r="J28" i="22"/>
  <c r="K28" i="22"/>
  <c r="I76" i="26" l="1"/>
  <c r="I77" i="26"/>
  <c r="I78" i="26" s="1"/>
  <c r="I79" i="26" s="1"/>
  <c r="H77" i="26"/>
  <c r="H78" i="26" s="1"/>
  <c r="H79" i="26" s="1"/>
  <c r="E81" i="26" s="1"/>
  <c r="G76" i="20"/>
  <c r="G61" i="20"/>
  <c r="I35" i="3"/>
  <c r="J35" i="3"/>
  <c r="F7" i="17"/>
  <c r="L58" i="22"/>
  <c r="M49" i="22"/>
  <c r="N49" i="22"/>
  <c r="O49" i="22"/>
  <c r="P49" i="22"/>
  <c r="Q49" i="22"/>
  <c r="R49" i="22"/>
  <c r="S49" i="22"/>
  <c r="T49" i="22"/>
  <c r="U49" i="22"/>
  <c r="V49" i="22"/>
  <c r="W49" i="22"/>
  <c r="X49" i="22"/>
  <c r="Y49" i="22"/>
  <c r="Z49" i="22"/>
  <c r="AA49" i="22"/>
  <c r="L49" i="22"/>
  <c r="M40" i="22"/>
  <c r="N40" i="22"/>
  <c r="O40" i="22"/>
  <c r="P40" i="22"/>
  <c r="Q40" i="22"/>
  <c r="R40" i="22"/>
  <c r="S40" i="22"/>
  <c r="T40" i="22"/>
  <c r="U40" i="22"/>
  <c r="V40" i="22"/>
  <c r="W40" i="22"/>
  <c r="X40" i="22"/>
  <c r="Y40" i="22"/>
  <c r="Z40" i="22"/>
  <c r="AA40" i="22"/>
  <c r="L40" i="22"/>
  <c r="L82" i="22"/>
  <c r="M82" i="22"/>
  <c r="N82" i="22"/>
  <c r="O82" i="22"/>
  <c r="P82" i="22"/>
  <c r="Q82" i="22"/>
  <c r="R82" i="22"/>
  <c r="S82" i="22"/>
  <c r="T82" i="22"/>
  <c r="U82" i="22"/>
  <c r="V82" i="22"/>
  <c r="W82" i="22"/>
  <c r="X82" i="22"/>
  <c r="Y82" i="22"/>
  <c r="Z82" i="22"/>
  <c r="AA82" i="22"/>
  <c r="L68" i="22" l="1"/>
  <c r="C14" i="20"/>
  <c r="I42" i="3" l="1"/>
  <c r="I28" i="3"/>
  <c r="I18" i="3"/>
  <c r="I17" i="3"/>
  <c r="I10" i="3"/>
  <c r="G123" i="20" l="1"/>
  <c r="G90" i="20"/>
  <c r="F7" i="18" l="1"/>
  <c r="B7" i="18" s="1"/>
  <c r="F8" i="18"/>
  <c r="B8" i="18" s="1"/>
  <c r="F12" i="18"/>
  <c r="B12" i="18" s="1"/>
  <c r="F13" i="18"/>
  <c r="B13" i="18" s="1"/>
  <c r="F14" i="18"/>
  <c r="B14" i="18" s="1"/>
  <c r="F17" i="18"/>
  <c r="B17" i="18" s="1"/>
  <c r="F19" i="18"/>
  <c r="B19" i="18" s="1"/>
  <c r="F6" i="18"/>
  <c r="B6" i="18" s="1"/>
  <c r="F6" i="17"/>
  <c r="B6" i="17" s="1"/>
  <c r="B7" i="17"/>
  <c r="F8" i="17"/>
  <c r="B8" i="17" s="1"/>
  <c r="F9" i="17"/>
  <c r="B9" i="17" s="1"/>
  <c r="F10" i="17"/>
  <c r="B10" i="17" s="1"/>
  <c r="F11" i="17"/>
  <c r="B11" i="17" s="1"/>
  <c r="F12" i="17"/>
  <c r="B12" i="17" s="1"/>
  <c r="F13" i="17"/>
  <c r="B13" i="17" s="1"/>
  <c r="F14" i="17"/>
  <c r="B14" i="17" s="1"/>
  <c r="F15" i="17"/>
  <c r="B15" i="17" s="1"/>
  <c r="F16" i="17"/>
  <c r="B16" i="17" s="1"/>
  <c r="F17" i="17"/>
  <c r="B17" i="17" s="1"/>
  <c r="F18" i="17"/>
  <c r="B18" i="17" s="1"/>
  <c r="F19" i="17"/>
  <c r="B19" i="17" s="1"/>
  <c r="F25" i="17"/>
  <c r="B25" i="17" s="1"/>
  <c r="G305" i="20" l="1"/>
  <c r="G304" i="20"/>
  <c r="H307" i="20"/>
  <c r="I307" i="20"/>
  <c r="J307" i="20"/>
  <c r="K307" i="20"/>
  <c r="L307" i="20"/>
  <c r="M307" i="20"/>
  <c r="N307" i="20"/>
  <c r="O307" i="20"/>
  <c r="P307" i="20"/>
  <c r="Q307" i="20"/>
  <c r="R307" i="20"/>
  <c r="S307" i="20"/>
  <c r="T307" i="20"/>
  <c r="U307" i="20"/>
  <c r="V307" i="20"/>
  <c r="W307" i="20"/>
  <c r="X307" i="20"/>
  <c r="Y307" i="20"/>
  <c r="Z307" i="20"/>
  <c r="AA307" i="20"/>
  <c r="AB307" i="20"/>
  <c r="AC307" i="20"/>
  <c r="AD307" i="20"/>
  <c r="AE307" i="20"/>
  <c r="AF307" i="20"/>
  <c r="AG307" i="20"/>
  <c r="AH307" i="20"/>
  <c r="AI307" i="20"/>
  <c r="AJ307" i="20"/>
  <c r="AK307" i="20"/>
  <c r="AL307" i="20"/>
  <c r="AM307" i="20"/>
  <c r="AN307" i="20"/>
  <c r="AO307" i="20"/>
  <c r="AP307" i="20"/>
  <c r="AQ307" i="20"/>
  <c r="AR307" i="20"/>
  <c r="AS307" i="20"/>
  <c r="AT307" i="20"/>
  <c r="AU307" i="20"/>
  <c r="AV307" i="20"/>
  <c r="AW307" i="20"/>
  <c r="AX307" i="20"/>
  <c r="AY307" i="20"/>
  <c r="AZ307" i="20"/>
  <c r="BA307" i="20"/>
  <c r="BB307" i="20"/>
  <c r="BC307" i="20"/>
  <c r="BD307" i="20"/>
  <c r="BE307" i="20"/>
  <c r="BF307" i="20"/>
  <c r="BG307" i="20"/>
  <c r="BH307" i="20"/>
  <c r="BI307" i="20"/>
  <c r="BJ307" i="20"/>
  <c r="BK307" i="20"/>
  <c r="BL307" i="20"/>
  <c r="BM307" i="20"/>
  <c r="BN307" i="20"/>
  <c r="BO307" i="20"/>
  <c r="BP307" i="20"/>
  <c r="BQ307" i="20"/>
  <c r="BR307" i="20"/>
  <c r="BS307" i="20"/>
  <c r="BT307" i="20"/>
  <c r="BU307" i="20"/>
  <c r="BV307" i="20"/>
  <c r="BW307" i="20"/>
  <c r="BX307" i="20"/>
  <c r="BY307" i="20"/>
  <c r="BZ307" i="20"/>
  <c r="CA307" i="20"/>
  <c r="CB307" i="20"/>
  <c r="CC307" i="20"/>
  <c r="CD307" i="20"/>
  <c r="CE307" i="20"/>
  <c r="CF307" i="20"/>
  <c r="CG307" i="20"/>
  <c r="CH307" i="20"/>
  <c r="CI307" i="20"/>
  <c r="G307" i="20"/>
  <c r="G308" i="20"/>
  <c r="G126" i="20"/>
  <c r="H126" i="20"/>
  <c r="I126" i="20"/>
  <c r="J126" i="20"/>
  <c r="K126" i="20"/>
  <c r="L126" i="20"/>
  <c r="M126" i="20"/>
  <c r="N126" i="20"/>
  <c r="O126" i="20"/>
  <c r="P126" i="20"/>
  <c r="Q126" i="20"/>
  <c r="R126" i="20"/>
  <c r="S126" i="20"/>
  <c r="T126" i="20"/>
  <c r="U126" i="20"/>
  <c r="V126" i="20"/>
  <c r="W126" i="20"/>
  <c r="X126" i="20"/>
  <c r="Y126" i="20"/>
  <c r="Z126" i="20"/>
  <c r="AA126" i="20"/>
  <c r="AB126" i="20"/>
  <c r="AC126" i="20"/>
  <c r="AD126" i="20"/>
  <c r="AE126" i="20"/>
  <c r="AF126" i="20"/>
  <c r="AG126" i="20"/>
  <c r="AH126" i="20"/>
  <c r="AI126" i="20"/>
  <c r="AJ126" i="20"/>
  <c r="AK126" i="20"/>
  <c r="AL126" i="20"/>
  <c r="AM126" i="20"/>
  <c r="AN126" i="20"/>
  <c r="AO126" i="20"/>
  <c r="AP126" i="20"/>
  <c r="AQ126" i="20"/>
  <c r="AR126" i="20"/>
  <c r="AS126" i="20"/>
  <c r="AT126" i="20"/>
  <c r="AU126" i="20"/>
  <c r="AV126" i="20"/>
  <c r="AW126" i="20"/>
  <c r="AX126" i="20"/>
  <c r="AY126" i="20"/>
  <c r="AZ126" i="20"/>
  <c r="BA126" i="20"/>
  <c r="BB126" i="20"/>
  <c r="BC126" i="20"/>
  <c r="BD126" i="20"/>
  <c r="BE126" i="20"/>
  <c r="BF126" i="20"/>
  <c r="BG126" i="20"/>
  <c r="BH126" i="20"/>
  <c r="BI126" i="20"/>
  <c r="BJ126" i="20"/>
  <c r="BK126" i="20"/>
  <c r="BL126" i="20"/>
  <c r="BM126" i="20"/>
  <c r="BN126" i="20"/>
  <c r="BO126" i="20"/>
  <c r="BP126" i="20"/>
  <c r="BQ126" i="20"/>
  <c r="BR126" i="20"/>
  <c r="BS126" i="20"/>
  <c r="BT126" i="20"/>
  <c r="BU126" i="20"/>
  <c r="BV126" i="20"/>
  <c r="BW126" i="20"/>
  <c r="BX126" i="20"/>
  <c r="BY126" i="20"/>
  <c r="BZ126" i="20"/>
  <c r="CA126" i="20"/>
  <c r="CB126" i="20"/>
  <c r="CC126" i="20"/>
  <c r="CD126" i="20"/>
  <c r="CE126" i="20"/>
  <c r="CF126" i="20"/>
  <c r="CG126" i="20"/>
  <c r="CH126" i="20"/>
  <c r="CI126" i="20"/>
  <c r="G124" i="20"/>
  <c r="G135" i="20" l="1"/>
  <c r="G136" i="20"/>
  <c r="G137" i="20"/>
  <c r="G138" i="20"/>
  <c r="G143" i="20"/>
  <c r="G144" i="20"/>
  <c r="G145" i="20"/>
  <c r="G146" i="20"/>
  <c r="G147" i="20"/>
  <c r="G148" i="20"/>
  <c r="G149" i="20"/>
  <c r="G150" i="20"/>
  <c r="G166" i="20"/>
  <c r="G171" i="20"/>
  <c r="G172" i="20"/>
  <c r="G173" i="20"/>
  <c r="G174" i="20"/>
  <c r="G178" i="20"/>
  <c r="H304" i="20"/>
  <c r="H361" i="20" s="1"/>
  <c r="I304" i="20"/>
  <c r="I361" i="20" s="1"/>
  <c r="J304" i="20"/>
  <c r="J361" i="20" s="1"/>
  <c r="K304" i="20"/>
  <c r="K361" i="20" s="1"/>
  <c r="L304" i="20"/>
  <c r="L361" i="20" s="1"/>
  <c r="M304" i="20"/>
  <c r="M361" i="20" s="1"/>
  <c r="N304" i="20"/>
  <c r="N361" i="20" s="1"/>
  <c r="O304" i="20"/>
  <c r="O361" i="20" s="1"/>
  <c r="P304" i="20"/>
  <c r="P361" i="20" s="1"/>
  <c r="Q304" i="20"/>
  <c r="Q361" i="20" s="1"/>
  <c r="R304" i="20"/>
  <c r="R361" i="20" s="1"/>
  <c r="S304" i="20"/>
  <c r="S361" i="20" s="1"/>
  <c r="T304" i="20"/>
  <c r="T361" i="20" s="1"/>
  <c r="U304" i="20"/>
  <c r="U361" i="20" s="1"/>
  <c r="V304" i="20"/>
  <c r="V361" i="20" s="1"/>
  <c r="W304" i="20"/>
  <c r="W361" i="20" s="1"/>
  <c r="X304" i="20"/>
  <c r="X361" i="20" s="1"/>
  <c r="Y304" i="20"/>
  <c r="Y361" i="20" s="1"/>
  <c r="Z304" i="20"/>
  <c r="Z361" i="20" s="1"/>
  <c r="AA304" i="20"/>
  <c r="AA361" i="20" s="1"/>
  <c r="AB304" i="20"/>
  <c r="AB361" i="20" s="1"/>
  <c r="AC304" i="20"/>
  <c r="AC361" i="20" s="1"/>
  <c r="AD304" i="20"/>
  <c r="AD361" i="20" s="1"/>
  <c r="AE304" i="20"/>
  <c r="AE361" i="20" s="1"/>
  <c r="AF304" i="20"/>
  <c r="AF361" i="20" s="1"/>
  <c r="AG304" i="20"/>
  <c r="AG361" i="20" s="1"/>
  <c r="AH304" i="20"/>
  <c r="AH361" i="20" s="1"/>
  <c r="AI304" i="20"/>
  <c r="AI361" i="20" s="1"/>
  <c r="AJ304" i="20"/>
  <c r="AJ361" i="20" s="1"/>
  <c r="AK304" i="20"/>
  <c r="AK361" i="20" s="1"/>
  <c r="AL304" i="20"/>
  <c r="AL361" i="20" s="1"/>
  <c r="AM304" i="20"/>
  <c r="AM361" i="20" s="1"/>
  <c r="AN304" i="20"/>
  <c r="AN361" i="20" s="1"/>
  <c r="AO304" i="20"/>
  <c r="AO361" i="20" s="1"/>
  <c r="AP304" i="20"/>
  <c r="AP361" i="20" s="1"/>
  <c r="AQ304" i="20"/>
  <c r="AQ361" i="20" s="1"/>
  <c r="AR304" i="20"/>
  <c r="AR361" i="20" s="1"/>
  <c r="AS304" i="20"/>
  <c r="AS361" i="20" s="1"/>
  <c r="AT304" i="20"/>
  <c r="AT361" i="20" s="1"/>
  <c r="AU304" i="20"/>
  <c r="AU361" i="20" s="1"/>
  <c r="AV304" i="20"/>
  <c r="AV361" i="20" s="1"/>
  <c r="AW304" i="20"/>
  <c r="AW361" i="20" s="1"/>
  <c r="AX304" i="20"/>
  <c r="AX361" i="20" s="1"/>
  <c r="AY304" i="20"/>
  <c r="AY361" i="20" s="1"/>
  <c r="AZ304" i="20"/>
  <c r="AZ361" i="20" s="1"/>
  <c r="BA304" i="20"/>
  <c r="BA361" i="20" s="1"/>
  <c r="BB304" i="20"/>
  <c r="BB361" i="20" s="1"/>
  <c r="BC304" i="20"/>
  <c r="BC361" i="20" s="1"/>
  <c r="BD304" i="20"/>
  <c r="BD361" i="20" s="1"/>
  <c r="BE304" i="20"/>
  <c r="BE361" i="20" s="1"/>
  <c r="BF304" i="20"/>
  <c r="BF361" i="20" s="1"/>
  <c r="BG304" i="20"/>
  <c r="BG361" i="20" s="1"/>
  <c r="BH304" i="20"/>
  <c r="BH361" i="20" s="1"/>
  <c r="BI304" i="20"/>
  <c r="BI361" i="20" s="1"/>
  <c r="BJ304" i="20"/>
  <c r="BJ361" i="20" s="1"/>
  <c r="BK304" i="20"/>
  <c r="BK361" i="20" s="1"/>
  <c r="BL304" i="20"/>
  <c r="BL361" i="20" s="1"/>
  <c r="BM304" i="20"/>
  <c r="BM361" i="20" s="1"/>
  <c r="BN304" i="20"/>
  <c r="BN361" i="20" s="1"/>
  <c r="BO304" i="20"/>
  <c r="BO361" i="20" s="1"/>
  <c r="BP304" i="20"/>
  <c r="BP361" i="20" s="1"/>
  <c r="BQ304" i="20"/>
  <c r="BQ361" i="20" s="1"/>
  <c r="BR304" i="20"/>
  <c r="BR361" i="20" s="1"/>
  <c r="BS304" i="20"/>
  <c r="BS361" i="20" s="1"/>
  <c r="BT304" i="20"/>
  <c r="BT361" i="20" s="1"/>
  <c r="BU304" i="20"/>
  <c r="BU361" i="20" s="1"/>
  <c r="BV304" i="20"/>
  <c r="BV361" i="20" s="1"/>
  <c r="BW304" i="20"/>
  <c r="BW361" i="20" s="1"/>
  <c r="BX304" i="20"/>
  <c r="BX361" i="20" s="1"/>
  <c r="BY304" i="20"/>
  <c r="BY361" i="20" s="1"/>
  <c r="BZ304" i="20"/>
  <c r="BZ361" i="20" s="1"/>
  <c r="CA304" i="20"/>
  <c r="CA361" i="20" s="1"/>
  <c r="CB304" i="20"/>
  <c r="CB361" i="20" s="1"/>
  <c r="CC304" i="20"/>
  <c r="CC361" i="20" s="1"/>
  <c r="CD304" i="20"/>
  <c r="CD361" i="20" s="1"/>
  <c r="CE304" i="20"/>
  <c r="CE361" i="20" s="1"/>
  <c r="CF304" i="20"/>
  <c r="CF361" i="20" s="1"/>
  <c r="CG304" i="20"/>
  <c r="CG361" i="20" s="1"/>
  <c r="CH304" i="20"/>
  <c r="CH361" i="20" s="1"/>
  <c r="CI304" i="20"/>
  <c r="CI361" i="20" s="1"/>
  <c r="G361" i="20"/>
  <c r="H271" i="20"/>
  <c r="I271" i="20"/>
  <c r="J271" i="20"/>
  <c r="K271" i="20"/>
  <c r="L271" i="20"/>
  <c r="M271" i="20"/>
  <c r="N271" i="20"/>
  <c r="O271" i="20"/>
  <c r="P271" i="20"/>
  <c r="Q271" i="20"/>
  <c r="R271" i="20"/>
  <c r="S271" i="20"/>
  <c r="T271" i="20"/>
  <c r="U271" i="20"/>
  <c r="V271" i="20"/>
  <c r="W271" i="20"/>
  <c r="X271" i="20"/>
  <c r="Y271" i="20"/>
  <c r="Z271" i="20"/>
  <c r="AA271" i="20"/>
  <c r="AB271" i="20"/>
  <c r="AC271" i="20"/>
  <c r="AD271" i="20"/>
  <c r="AE271" i="20"/>
  <c r="AF271" i="20"/>
  <c r="AG271" i="20"/>
  <c r="AH271" i="20"/>
  <c r="AI271" i="20"/>
  <c r="AJ271" i="20"/>
  <c r="AK271" i="20"/>
  <c r="AL271" i="20"/>
  <c r="AM271" i="20"/>
  <c r="AN271" i="20"/>
  <c r="AO271" i="20"/>
  <c r="AP271" i="20"/>
  <c r="AQ271" i="20"/>
  <c r="AR271" i="20"/>
  <c r="AS271" i="20"/>
  <c r="AT271" i="20"/>
  <c r="AU271" i="20"/>
  <c r="AV271" i="20"/>
  <c r="AW271" i="20"/>
  <c r="AX271" i="20"/>
  <c r="AY271" i="20"/>
  <c r="AZ271" i="20"/>
  <c r="BA271" i="20"/>
  <c r="BB271" i="20"/>
  <c r="BC271" i="20"/>
  <c r="BD271" i="20"/>
  <c r="BE271" i="20"/>
  <c r="BF271" i="20"/>
  <c r="BG271" i="20"/>
  <c r="BH271" i="20"/>
  <c r="BI271" i="20"/>
  <c r="BJ271" i="20"/>
  <c r="BK271" i="20"/>
  <c r="BL271" i="20"/>
  <c r="BM271" i="20"/>
  <c r="BN271" i="20"/>
  <c r="BO271" i="20"/>
  <c r="BP271" i="20"/>
  <c r="BQ271" i="20"/>
  <c r="BR271" i="20"/>
  <c r="BS271" i="20"/>
  <c r="BT271" i="20"/>
  <c r="BU271" i="20"/>
  <c r="BV271" i="20"/>
  <c r="BW271" i="20"/>
  <c r="BX271" i="20"/>
  <c r="BY271" i="20"/>
  <c r="BZ271" i="20"/>
  <c r="CA271" i="20"/>
  <c r="CB271" i="20"/>
  <c r="CC271" i="20"/>
  <c r="CD271" i="20"/>
  <c r="CE271" i="20"/>
  <c r="CF271" i="20"/>
  <c r="CG271" i="20"/>
  <c r="CH271" i="20"/>
  <c r="CI271" i="20"/>
  <c r="G271" i="20"/>
  <c r="H123" i="20"/>
  <c r="H180" i="20" s="1"/>
  <c r="I123" i="20"/>
  <c r="I180" i="20" s="1"/>
  <c r="J123" i="20"/>
  <c r="J180" i="20" s="1"/>
  <c r="K123" i="20"/>
  <c r="K180" i="20" s="1"/>
  <c r="L123" i="20"/>
  <c r="L180" i="20" s="1"/>
  <c r="M123" i="20"/>
  <c r="M180" i="20" s="1"/>
  <c r="N123" i="20"/>
  <c r="N180" i="20" s="1"/>
  <c r="O123" i="20"/>
  <c r="O180" i="20" s="1"/>
  <c r="P123" i="20"/>
  <c r="P180" i="20" s="1"/>
  <c r="Q123" i="20"/>
  <c r="Q180" i="20" s="1"/>
  <c r="R123" i="20"/>
  <c r="R180" i="20" s="1"/>
  <c r="S123" i="20"/>
  <c r="S180" i="20" s="1"/>
  <c r="T123" i="20"/>
  <c r="T180" i="20" s="1"/>
  <c r="U123" i="20"/>
  <c r="U180" i="20" s="1"/>
  <c r="V123" i="20"/>
  <c r="V180" i="20" s="1"/>
  <c r="W123" i="20"/>
  <c r="W180" i="20" s="1"/>
  <c r="X123" i="20"/>
  <c r="X180" i="20" s="1"/>
  <c r="Y123" i="20"/>
  <c r="Y180" i="20" s="1"/>
  <c r="Z123" i="20"/>
  <c r="Z180" i="20" s="1"/>
  <c r="AA123" i="20"/>
  <c r="AA180" i="20" s="1"/>
  <c r="AB123" i="20"/>
  <c r="AB180" i="20" s="1"/>
  <c r="AC123" i="20"/>
  <c r="AC180" i="20" s="1"/>
  <c r="AD123" i="20"/>
  <c r="AD180" i="20" s="1"/>
  <c r="AE123" i="20"/>
  <c r="AE180" i="20" s="1"/>
  <c r="AF123" i="20"/>
  <c r="AF180" i="20" s="1"/>
  <c r="AG123" i="20"/>
  <c r="AG180" i="20" s="1"/>
  <c r="AH123" i="20"/>
  <c r="AH180" i="20" s="1"/>
  <c r="AI123" i="20"/>
  <c r="AI180" i="20" s="1"/>
  <c r="AJ123" i="20"/>
  <c r="AJ180" i="20" s="1"/>
  <c r="AK123" i="20"/>
  <c r="AK180" i="20" s="1"/>
  <c r="AL123" i="20"/>
  <c r="AL180" i="20" s="1"/>
  <c r="AM123" i="20"/>
  <c r="AM180" i="20" s="1"/>
  <c r="AN123" i="20"/>
  <c r="AN180" i="20" s="1"/>
  <c r="AO123" i="20"/>
  <c r="AO180" i="20" s="1"/>
  <c r="AP123" i="20"/>
  <c r="AP180" i="20" s="1"/>
  <c r="AQ123" i="20"/>
  <c r="AQ180" i="20" s="1"/>
  <c r="AR123" i="20"/>
  <c r="AR180" i="20" s="1"/>
  <c r="AS123" i="20"/>
  <c r="AS180" i="20" s="1"/>
  <c r="AT123" i="20"/>
  <c r="AT180" i="20" s="1"/>
  <c r="AU123" i="20"/>
  <c r="AU180" i="20" s="1"/>
  <c r="AV123" i="20"/>
  <c r="AV180" i="20" s="1"/>
  <c r="AW123" i="20"/>
  <c r="AW180" i="20" s="1"/>
  <c r="AX123" i="20"/>
  <c r="AX180" i="20" s="1"/>
  <c r="AY123" i="20"/>
  <c r="AY180" i="20" s="1"/>
  <c r="AZ123" i="20"/>
  <c r="AZ180" i="20" s="1"/>
  <c r="BA123" i="20"/>
  <c r="BA180" i="20" s="1"/>
  <c r="BB123" i="20"/>
  <c r="BB180" i="20" s="1"/>
  <c r="BC123" i="20"/>
  <c r="BC180" i="20" s="1"/>
  <c r="BD123" i="20"/>
  <c r="BD180" i="20" s="1"/>
  <c r="BE123" i="20"/>
  <c r="BE180" i="20" s="1"/>
  <c r="BF123" i="20"/>
  <c r="BF180" i="20" s="1"/>
  <c r="BG123" i="20"/>
  <c r="BG180" i="20" s="1"/>
  <c r="BH123" i="20"/>
  <c r="BH180" i="20" s="1"/>
  <c r="BI123" i="20"/>
  <c r="BI180" i="20" s="1"/>
  <c r="BJ123" i="20"/>
  <c r="BJ180" i="20" s="1"/>
  <c r="BK123" i="20"/>
  <c r="BK180" i="20" s="1"/>
  <c r="BL123" i="20"/>
  <c r="BL180" i="20" s="1"/>
  <c r="BM123" i="20"/>
  <c r="BM180" i="20" s="1"/>
  <c r="BN123" i="20"/>
  <c r="BN180" i="20" s="1"/>
  <c r="BO123" i="20"/>
  <c r="BO180" i="20" s="1"/>
  <c r="BP123" i="20"/>
  <c r="BP180" i="20" s="1"/>
  <c r="BQ123" i="20"/>
  <c r="BQ180" i="20" s="1"/>
  <c r="BR123" i="20"/>
  <c r="BR180" i="20" s="1"/>
  <c r="BS123" i="20"/>
  <c r="BS180" i="20" s="1"/>
  <c r="BT123" i="20"/>
  <c r="BT180" i="20" s="1"/>
  <c r="BU123" i="20"/>
  <c r="BU180" i="20" s="1"/>
  <c r="BV123" i="20"/>
  <c r="BV180" i="20" s="1"/>
  <c r="BW123" i="20"/>
  <c r="BW180" i="20" s="1"/>
  <c r="BX123" i="20"/>
  <c r="BX180" i="20" s="1"/>
  <c r="BY123" i="20"/>
  <c r="BY180" i="20" s="1"/>
  <c r="BZ123" i="20"/>
  <c r="BZ180" i="20" s="1"/>
  <c r="CA123" i="20"/>
  <c r="CA180" i="20" s="1"/>
  <c r="CB123" i="20"/>
  <c r="CB180" i="20" s="1"/>
  <c r="CC123" i="20"/>
  <c r="CC180" i="20" s="1"/>
  <c r="CD123" i="20"/>
  <c r="CD180" i="20" s="1"/>
  <c r="CE123" i="20"/>
  <c r="CE180" i="20" s="1"/>
  <c r="CF123" i="20"/>
  <c r="CF180" i="20" s="1"/>
  <c r="CG123" i="20"/>
  <c r="CG180" i="20" s="1"/>
  <c r="CH123" i="20"/>
  <c r="CH180" i="20" s="1"/>
  <c r="CI123" i="20"/>
  <c r="CI180" i="20" s="1"/>
  <c r="G18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G151" i="20" l="1"/>
  <c r="G152" i="20" s="1"/>
  <c r="G141" i="20"/>
  <c r="G140" i="20"/>
  <c r="G142" i="20"/>
  <c r="CI388" i="20"/>
  <c r="CH388" i="20"/>
  <c r="CG388" i="20"/>
  <c r="CF388" i="20"/>
  <c r="CE388" i="20"/>
  <c r="CD388" i="20"/>
  <c r="CC388" i="20"/>
  <c r="CB388" i="20"/>
  <c r="CA388" i="20"/>
  <c r="BZ388" i="20"/>
  <c r="BY388" i="20"/>
  <c r="BX388" i="20"/>
  <c r="BW388" i="20"/>
  <c r="BV388" i="20"/>
  <c r="BU388" i="20"/>
  <c r="BT388" i="20"/>
  <c r="BS388" i="20"/>
  <c r="BR388" i="20"/>
  <c r="BQ388" i="20"/>
  <c r="BP388" i="20"/>
  <c r="BO388" i="20"/>
  <c r="BN388" i="20"/>
  <c r="BM388" i="20"/>
  <c r="BL388" i="20"/>
  <c r="BK388" i="20"/>
  <c r="BJ388" i="20"/>
  <c r="BI388" i="20"/>
  <c r="BH388" i="20"/>
  <c r="BG388" i="20"/>
  <c r="BF388" i="20"/>
  <c r="BE388" i="20"/>
  <c r="BD388" i="20"/>
  <c r="BC388" i="20"/>
  <c r="BB388" i="20"/>
  <c r="BA388" i="20"/>
  <c r="AZ388" i="20"/>
  <c r="AY388" i="20"/>
  <c r="AX388" i="20"/>
  <c r="AW388" i="20"/>
  <c r="AV388" i="20"/>
  <c r="AU388" i="20"/>
  <c r="AT388" i="20"/>
  <c r="AS388" i="20"/>
  <c r="AR388" i="20"/>
  <c r="AQ388" i="20"/>
  <c r="AP388" i="20"/>
  <c r="AO388" i="20"/>
  <c r="AN388" i="20"/>
  <c r="AM388" i="20"/>
  <c r="AL388" i="20"/>
  <c r="AK388" i="20"/>
  <c r="AJ388" i="20"/>
  <c r="AI388" i="20"/>
  <c r="AH388" i="20"/>
  <c r="AG388" i="20"/>
  <c r="AF388" i="20"/>
  <c r="AE388" i="20"/>
  <c r="AD388" i="20"/>
  <c r="AC388" i="20"/>
  <c r="AB388" i="20"/>
  <c r="AA388" i="20"/>
  <c r="Z388" i="20"/>
  <c r="Y388" i="20"/>
  <c r="X388" i="20"/>
  <c r="W388" i="20"/>
  <c r="V388" i="20"/>
  <c r="U388" i="20"/>
  <c r="T388" i="20"/>
  <c r="S388" i="20"/>
  <c r="R388" i="20"/>
  <c r="Q388" i="20"/>
  <c r="P388" i="20"/>
  <c r="O388" i="20"/>
  <c r="N388" i="20"/>
  <c r="M388" i="20"/>
  <c r="L388" i="20"/>
  <c r="K388" i="20"/>
  <c r="J388" i="20"/>
  <c r="I388" i="20"/>
  <c r="H388" i="20"/>
  <c r="G388" i="20"/>
  <c r="CI387" i="20"/>
  <c r="CH387" i="20"/>
  <c r="CG387" i="20"/>
  <c r="CF387" i="20"/>
  <c r="CE387" i="20"/>
  <c r="CD387" i="20"/>
  <c r="CC387" i="20"/>
  <c r="CB387" i="20"/>
  <c r="CA387" i="20"/>
  <c r="BZ387" i="20"/>
  <c r="BY387" i="20"/>
  <c r="BX387" i="20"/>
  <c r="BW387" i="20"/>
  <c r="BV387" i="20"/>
  <c r="BU387" i="20"/>
  <c r="BT387" i="20"/>
  <c r="BS387" i="20"/>
  <c r="BR387" i="20"/>
  <c r="BQ387" i="20"/>
  <c r="BP387" i="20"/>
  <c r="BO387" i="20"/>
  <c r="BN387" i="20"/>
  <c r="BM387" i="20"/>
  <c r="BL387" i="20"/>
  <c r="BK387" i="20"/>
  <c r="BJ387" i="20"/>
  <c r="BI387" i="20"/>
  <c r="BH387" i="20"/>
  <c r="BG387" i="20"/>
  <c r="BF387" i="20"/>
  <c r="BE387" i="20"/>
  <c r="BD387" i="20"/>
  <c r="BC387" i="20"/>
  <c r="BB387" i="20"/>
  <c r="BA387" i="20"/>
  <c r="AZ387" i="20"/>
  <c r="AY387" i="20"/>
  <c r="AX387" i="20"/>
  <c r="AW387" i="20"/>
  <c r="AV387" i="20"/>
  <c r="AU387" i="20"/>
  <c r="AT387" i="20"/>
  <c r="AS387" i="20"/>
  <c r="AR387" i="20"/>
  <c r="AQ387" i="20"/>
  <c r="AP387" i="20"/>
  <c r="AO387" i="20"/>
  <c r="AN387" i="20"/>
  <c r="AM387" i="20"/>
  <c r="AL387" i="20"/>
  <c r="AK387" i="20"/>
  <c r="AJ387" i="20"/>
  <c r="AI387" i="20"/>
  <c r="AH387" i="20"/>
  <c r="AG387" i="20"/>
  <c r="AF387" i="20"/>
  <c r="AE387" i="20"/>
  <c r="AD387" i="20"/>
  <c r="AC387" i="20"/>
  <c r="AB387" i="20"/>
  <c r="AA387" i="20"/>
  <c r="Z387" i="20"/>
  <c r="Y387" i="20"/>
  <c r="X387" i="20"/>
  <c r="W387" i="20"/>
  <c r="V387" i="20"/>
  <c r="U387" i="20"/>
  <c r="T387" i="20"/>
  <c r="S387" i="20"/>
  <c r="R387" i="20"/>
  <c r="Q387" i="20"/>
  <c r="P387" i="20"/>
  <c r="O387" i="20"/>
  <c r="N387" i="20"/>
  <c r="M387" i="20"/>
  <c r="L387" i="20"/>
  <c r="K387" i="20"/>
  <c r="J387" i="20"/>
  <c r="I387" i="20"/>
  <c r="H387" i="20"/>
  <c r="G387" i="20"/>
  <c r="CI386" i="20"/>
  <c r="CH386" i="20"/>
  <c r="CG386" i="20"/>
  <c r="CF386" i="20"/>
  <c r="CE386" i="20"/>
  <c r="CD386" i="20"/>
  <c r="CC386" i="20"/>
  <c r="CB386" i="20"/>
  <c r="CA386" i="20"/>
  <c r="BZ386" i="20"/>
  <c r="BY386" i="20"/>
  <c r="BX386" i="20"/>
  <c r="BW386" i="20"/>
  <c r="BV386" i="20"/>
  <c r="BU386" i="20"/>
  <c r="BT386" i="20"/>
  <c r="BS386" i="20"/>
  <c r="BR386" i="20"/>
  <c r="BQ386" i="20"/>
  <c r="BP386" i="20"/>
  <c r="BO386" i="20"/>
  <c r="BN386" i="20"/>
  <c r="BM386" i="20"/>
  <c r="BL386" i="20"/>
  <c r="BK386" i="20"/>
  <c r="BJ386" i="20"/>
  <c r="BI386" i="20"/>
  <c r="BH386" i="20"/>
  <c r="BG386" i="20"/>
  <c r="BF386" i="20"/>
  <c r="BE386" i="20"/>
  <c r="BD386" i="20"/>
  <c r="BC386" i="20"/>
  <c r="BB386" i="20"/>
  <c r="BA386" i="20"/>
  <c r="AZ386" i="20"/>
  <c r="AY386" i="20"/>
  <c r="AX386" i="20"/>
  <c r="AW386" i="20"/>
  <c r="AV386" i="20"/>
  <c r="AU386" i="20"/>
  <c r="AT386" i="20"/>
  <c r="AS386" i="20"/>
  <c r="AR386" i="20"/>
  <c r="AQ386" i="20"/>
  <c r="AP386" i="20"/>
  <c r="AO386" i="20"/>
  <c r="AN386" i="20"/>
  <c r="AM386" i="20"/>
  <c r="AL386" i="20"/>
  <c r="AK386" i="20"/>
  <c r="AJ386" i="20"/>
  <c r="AI386" i="20"/>
  <c r="AH386" i="20"/>
  <c r="AG386" i="20"/>
  <c r="AF386" i="20"/>
  <c r="AE386" i="20"/>
  <c r="AD386" i="20"/>
  <c r="AC386" i="20"/>
  <c r="AB386" i="20"/>
  <c r="AA386" i="20"/>
  <c r="Z386" i="20"/>
  <c r="Y386" i="20"/>
  <c r="X386" i="20"/>
  <c r="W386" i="20"/>
  <c r="V386" i="20"/>
  <c r="U386" i="20"/>
  <c r="T386" i="20"/>
  <c r="S386" i="20"/>
  <c r="R386" i="20"/>
  <c r="Q386" i="20"/>
  <c r="P386" i="20"/>
  <c r="O386" i="20"/>
  <c r="N386" i="20"/>
  <c r="M386" i="20"/>
  <c r="L386" i="20"/>
  <c r="K386" i="20"/>
  <c r="J386" i="20"/>
  <c r="I386" i="20"/>
  <c r="H386" i="20"/>
  <c r="G386" i="20"/>
  <c r="CI370" i="20"/>
  <c r="CH370" i="20"/>
  <c r="CG370" i="20"/>
  <c r="CF370" i="20"/>
  <c r="CE370" i="20"/>
  <c r="CD370" i="20"/>
  <c r="CC370" i="20"/>
  <c r="CB370" i="20"/>
  <c r="CA370" i="20"/>
  <c r="BZ370" i="20"/>
  <c r="BY370" i="20"/>
  <c r="BX370" i="20"/>
  <c r="BW370" i="20"/>
  <c r="BV370" i="20"/>
  <c r="BU370" i="20"/>
  <c r="BT370" i="20"/>
  <c r="BS370" i="20"/>
  <c r="BR370" i="20"/>
  <c r="BQ370" i="20"/>
  <c r="BP370" i="20"/>
  <c r="BO370" i="20"/>
  <c r="BN370" i="20"/>
  <c r="BM370" i="20"/>
  <c r="BL370" i="20"/>
  <c r="BK370" i="20"/>
  <c r="BJ370" i="20"/>
  <c r="BI370" i="20"/>
  <c r="BH370" i="20"/>
  <c r="BG370" i="20"/>
  <c r="BF370" i="20"/>
  <c r="BE370" i="20"/>
  <c r="BD370" i="20"/>
  <c r="BC370" i="20"/>
  <c r="BB370" i="20"/>
  <c r="BA370" i="20"/>
  <c r="AZ370" i="20"/>
  <c r="AY370" i="20"/>
  <c r="AX370" i="20"/>
  <c r="AW370" i="20"/>
  <c r="AV370" i="20"/>
  <c r="AU370" i="20"/>
  <c r="AT370" i="20"/>
  <c r="AS370" i="20"/>
  <c r="AR370" i="20"/>
  <c r="AQ370" i="20"/>
  <c r="AP370" i="20"/>
  <c r="AO370" i="20"/>
  <c r="AN370" i="20"/>
  <c r="AM370" i="20"/>
  <c r="AL370" i="20"/>
  <c r="AK370" i="20"/>
  <c r="AJ370" i="20"/>
  <c r="AI370" i="20"/>
  <c r="AH370" i="20"/>
  <c r="AG370" i="20"/>
  <c r="AF370" i="20"/>
  <c r="AE370" i="20"/>
  <c r="AD370" i="20"/>
  <c r="AC370" i="20"/>
  <c r="AB370" i="20"/>
  <c r="AA370" i="20"/>
  <c r="Z370" i="20"/>
  <c r="Y370" i="20"/>
  <c r="X370" i="20"/>
  <c r="W370" i="20"/>
  <c r="V370" i="20"/>
  <c r="U370" i="20"/>
  <c r="T370" i="20"/>
  <c r="S370" i="20"/>
  <c r="R370" i="20"/>
  <c r="Q370" i="20"/>
  <c r="P370" i="20"/>
  <c r="O370" i="20"/>
  <c r="N370" i="20"/>
  <c r="M370" i="20"/>
  <c r="L370" i="20"/>
  <c r="K370" i="20"/>
  <c r="J370" i="20"/>
  <c r="I370" i="20"/>
  <c r="H370" i="20"/>
  <c r="G370" i="20"/>
  <c r="CI369" i="20"/>
  <c r="CH369" i="20"/>
  <c r="CG369" i="20"/>
  <c r="CF369" i="20"/>
  <c r="CE369" i="20"/>
  <c r="CD369" i="20"/>
  <c r="CC369" i="20"/>
  <c r="CB369" i="20"/>
  <c r="CA369" i="20"/>
  <c r="BZ369" i="20"/>
  <c r="BY369" i="20"/>
  <c r="BX369" i="20"/>
  <c r="BW369" i="20"/>
  <c r="BV369" i="20"/>
  <c r="BU369" i="20"/>
  <c r="BT369" i="20"/>
  <c r="BS369" i="20"/>
  <c r="BR369" i="20"/>
  <c r="BQ369" i="20"/>
  <c r="BP369" i="20"/>
  <c r="BO369" i="20"/>
  <c r="BN369" i="20"/>
  <c r="BM369" i="20"/>
  <c r="BL369" i="20"/>
  <c r="BK369" i="20"/>
  <c r="BJ369" i="20"/>
  <c r="BI369" i="20"/>
  <c r="BH369" i="20"/>
  <c r="BG369" i="20"/>
  <c r="BF369" i="20"/>
  <c r="BE369" i="20"/>
  <c r="BD369" i="20"/>
  <c r="BC369" i="20"/>
  <c r="BB369" i="20"/>
  <c r="BA369" i="20"/>
  <c r="AZ369" i="20"/>
  <c r="AY369" i="20"/>
  <c r="AX369" i="20"/>
  <c r="AW369" i="20"/>
  <c r="AV369" i="20"/>
  <c r="AU369" i="20"/>
  <c r="AT369" i="20"/>
  <c r="AS369" i="20"/>
  <c r="AR369" i="20"/>
  <c r="AQ369" i="20"/>
  <c r="AP369" i="20"/>
  <c r="AO369" i="20"/>
  <c r="AN369" i="20"/>
  <c r="AM369" i="20"/>
  <c r="AL369" i="20"/>
  <c r="AK369" i="20"/>
  <c r="AJ369" i="20"/>
  <c r="AI369" i="20"/>
  <c r="AH369" i="20"/>
  <c r="AG369" i="20"/>
  <c r="AF369" i="20"/>
  <c r="AE369" i="20"/>
  <c r="AD369" i="20"/>
  <c r="AC369" i="20"/>
  <c r="AB369" i="20"/>
  <c r="AA369" i="20"/>
  <c r="Z369" i="20"/>
  <c r="Y369" i="20"/>
  <c r="X369" i="20"/>
  <c r="W369" i="20"/>
  <c r="V369" i="20"/>
  <c r="U369" i="20"/>
  <c r="T369" i="20"/>
  <c r="S369" i="20"/>
  <c r="R369" i="20"/>
  <c r="Q369" i="20"/>
  <c r="P369" i="20"/>
  <c r="O369" i="20"/>
  <c r="N369" i="20"/>
  <c r="M369" i="20"/>
  <c r="L369" i="20"/>
  <c r="K369" i="20"/>
  <c r="J369" i="20"/>
  <c r="I369" i="20"/>
  <c r="H369" i="20"/>
  <c r="G369" i="20"/>
  <c r="CI368" i="20"/>
  <c r="CH368" i="20"/>
  <c r="CG368" i="20"/>
  <c r="CF368" i="20"/>
  <c r="CE368" i="20"/>
  <c r="CD368" i="20"/>
  <c r="CC368" i="20"/>
  <c r="CB368" i="20"/>
  <c r="CA368" i="20"/>
  <c r="BZ368" i="20"/>
  <c r="BY368" i="20"/>
  <c r="BX368" i="20"/>
  <c r="BW368" i="20"/>
  <c r="BV368" i="20"/>
  <c r="BU368" i="20"/>
  <c r="BT368" i="20"/>
  <c r="BS368" i="20"/>
  <c r="BR368" i="20"/>
  <c r="BQ368" i="20"/>
  <c r="BP368" i="20"/>
  <c r="BO368" i="20"/>
  <c r="BN368" i="20"/>
  <c r="BM368" i="20"/>
  <c r="BL368" i="20"/>
  <c r="BK368" i="20"/>
  <c r="BJ368" i="20"/>
  <c r="BI368" i="20"/>
  <c r="BH368" i="20"/>
  <c r="BG368" i="20"/>
  <c r="BF368" i="20"/>
  <c r="BE368" i="20"/>
  <c r="BD368" i="20"/>
  <c r="BC368" i="20"/>
  <c r="BB368" i="20"/>
  <c r="BA368" i="20"/>
  <c r="AZ368" i="20"/>
  <c r="AY368" i="20"/>
  <c r="AX368" i="20"/>
  <c r="AW368" i="20"/>
  <c r="AV368" i="20"/>
  <c r="AU368" i="20"/>
  <c r="AT368" i="20"/>
  <c r="AS368" i="20"/>
  <c r="AR368" i="20"/>
  <c r="AQ368" i="20"/>
  <c r="AP368" i="20"/>
  <c r="AO368" i="20"/>
  <c r="AN368" i="20"/>
  <c r="AM368" i="20"/>
  <c r="AL368" i="20"/>
  <c r="AK368" i="20"/>
  <c r="AJ368" i="20"/>
  <c r="AI368" i="20"/>
  <c r="AH368" i="20"/>
  <c r="AG368" i="20"/>
  <c r="AF368" i="20"/>
  <c r="AE368" i="20"/>
  <c r="AD368" i="20"/>
  <c r="AC368" i="20"/>
  <c r="AB368" i="20"/>
  <c r="AA368" i="20"/>
  <c r="Z368" i="20"/>
  <c r="Y368" i="20"/>
  <c r="X368" i="20"/>
  <c r="W368" i="20"/>
  <c r="V368" i="20"/>
  <c r="U368" i="20"/>
  <c r="T368" i="20"/>
  <c r="S368" i="20"/>
  <c r="R368" i="20"/>
  <c r="Q368" i="20"/>
  <c r="P368" i="20"/>
  <c r="O368" i="20"/>
  <c r="N368" i="20"/>
  <c r="M368" i="20"/>
  <c r="L368" i="20"/>
  <c r="K368" i="20"/>
  <c r="J368" i="20"/>
  <c r="I368" i="20"/>
  <c r="H368" i="20"/>
  <c r="G368" i="20"/>
  <c r="CI359" i="20"/>
  <c r="CH359" i="20"/>
  <c r="CG359" i="20"/>
  <c r="CF359" i="20"/>
  <c r="CE359" i="20"/>
  <c r="CD359" i="20"/>
  <c r="CC359" i="20"/>
  <c r="CB359" i="20"/>
  <c r="CA359" i="20"/>
  <c r="BZ359" i="20"/>
  <c r="BY359" i="20"/>
  <c r="BX359" i="20"/>
  <c r="BW359" i="20"/>
  <c r="BV359" i="20"/>
  <c r="BU359" i="20"/>
  <c r="BT359" i="20"/>
  <c r="BS359" i="20"/>
  <c r="BR359" i="20"/>
  <c r="BQ359" i="20"/>
  <c r="BP359" i="20"/>
  <c r="BO359" i="20"/>
  <c r="BN359" i="20"/>
  <c r="BM359" i="20"/>
  <c r="BL359" i="20"/>
  <c r="BK359" i="20"/>
  <c r="BJ359" i="20"/>
  <c r="BI359" i="20"/>
  <c r="BH359" i="20"/>
  <c r="BG359" i="20"/>
  <c r="BF359" i="20"/>
  <c r="BE359" i="20"/>
  <c r="BD359" i="20"/>
  <c r="BC359" i="20"/>
  <c r="BB359" i="20"/>
  <c r="BA359" i="20"/>
  <c r="AZ359" i="20"/>
  <c r="AY359" i="20"/>
  <c r="AX359" i="20"/>
  <c r="AW359" i="20"/>
  <c r="AV359" i="20"/>
  <c r="AU359" i="20"/>
  <c r="AT359" i="20"/>
  <c r="AS359" i="20"/>
  <c r="AR359" i="20"/>
  <c r="AQ359" i="20"/>
  <c r="AP359" i="20"/>
  <c r="AO359" i="20"/>
  <c r="AN359" i="20"/>
  <c r="AM359" i="20"/>
  <c r="AL359" i="20"/>
  <c r="AK359" i="20"/>
  <c r="AJ359" i="20"/>
  <c r="AI359" i="20"/>
  <c r="AH359" i="20"/>
  <c r="AG359" i="20"/>
  <c r="AF359" i="20"/>
  <c r="AE359" i="20"/>
  <c r="AD359" i="20"/>
  <c r="AC359" i="20"/>
  <c r="AB359" i="20"/>
  <c r="AA359" i="20"/>
  <c r="Z359" i="20"/>
  <c r="Y359" i="20"/>
  <c r="X359" i="20"/>
  <c r="W359" i="20"/>
  <c r="V359" i="20"/>
  <c r="U359" i="20"/>
  <c r="T359" i="20"/>
  <c r="S359" i="20"/>
  <c r="R359" i="20"/>
  <c r="Q359" i="20"/>
  <c r="P359" i="20"/>
  <c r="O359" i="20"/>
  <c r="N359" i="20"/>
  <c r="M359" i="20"/>
  <c r="L359" i="20"/>
  <c r="K359" i="20"/>
  <c r="J359" i="20"/>
  <c r="I359" i="20"/>
  <c r="H359" i="20"/>
  <c r="G359" i="20"/>
  <c r="G355" i="20"/>
  <c r="G354" i="20"/>
  <c r="G353" i="20"/>
  <c r="CI352" i="20"/>
  <c r="CH352" i="20"/>
  <c r="CG352" i="20"/>
  <c r="CF352" i="20"/>
  <c r="CE352" i="20"/>
  <c r="CD352" i="20"/>
  <c r="CC352" i="20"/>
  <c r="CB352" i="20"/>
  <c r="CA352" i="20"/>
  <c r="BZ352" i="20"/>
  <c r="BY352" i="20"/>
  <c r="BX352" i="20"/>
  <c r="BW352" i="20"/>
  <c r="BV352" i="20"/>
  <c r="BU352" i="20"/>
  <c r="BT352" i="20"/>
  <c r="BS352" i="20"/>
  <c r="BR352" i="20"/>
  <c r="BQ352" i="20"/>
  <c r="BP352" i="20"/>
  <c r="BO352" i="20"/>
  <c r="BN352" i="20"/>
  <c r="BM352" i="20"/>
  <c r="BL352" i="20"/>
  <c r="BK352" i="20"/>
  <c r="BJ352" i="20"/>
  <c r="BI352" i="20"/>
  <c r="BH352" i="20"/>
  <c r="BG352" i="20"/>
  <c r="BF352" i="20"/>
  <c r="BE352" i="20"/>
  <c r="BD352" i="20"/>
  <c r="BC352" i="20"/>
  <c r="BB352" i="20"/>
  <c r="BA352" i="20"/>
  <c r="AZ352" i="20"/>
  <c r="AY352" i="20"/>
  <c r="AX352" i="20"/>
  <c r="AW352" i="20"/>
  <c r="AV352" i="20"/>
  <c r="AU352" i="20"/>
  <c r="AT352" i="20"/>
  <c r="AS352" i="20"/>
  <c r="AR352" i="20"/>
  <c r="AQ352" i="20"/>
  <c r="AP352" i="20"/>
  <c r="AO352" i="20"/>
  <c r="AN352" i="20"/>
  <c r="AM352" i="20"/>
  <c r="AL352" i="20"/>
  <c r="AK352" i="20"/>
  <c r="AJ352" i="20"/>
  <c r="AI352" i="20"/>
  <c r="AH352" i="20"/>
  <c r="AG352" i="20"/>
  <c r="AF352" i="20"/>
  <c r="AE352" i="20"/>
  <c r="AD352" i="20"/>
  <c r="AC352" i="20"/>
  <c r="AB352" i="20"/>
  <c r="AA352" i="20"/>
  <c r="Z352" i="20"/>
  <c r="Y352" i="20"/>
  <c r="X352" i="20"/>
  <c r="W352" i="20"/>
  <c r="V352" i="20"/>
  <c r="U352" i="20"/>
  <c r="T352" i="20"/>
  <c r="S352" i="20"/>
  <c r="R352" i="20"/>
  <c r="Q352" i="20"/>
  <c r="P352" i="20"/>
  <c r="O352" i="20"/>
  <c r="N352" i="20"/>
  <c r="M352" i="20"/>
  <c r="L352" i="20"/>
  <c r="K352" i="20"/>
  <c r="J352" i="20"/>
  <c r="I352" i="20"/>
  <c r="H352" i="20"/>
  <c r="G352" i="20"/>
  <c r="G347" i="20"/>
  <c r="H337" i="20"/>
  <c r="CI331" i="20"/>
  <c r="CH331" i="20"/>
  <c r="CG331" i="20"/>
  <c r="CF331" i="20"/>
  <c r="CE331" i="20"/>
  <c r="CD331" i="20"/>
  <c r="CC331" i="20"/>
  <c r="CB331" i="20"/>
  <c r="CA331" i="20"/>
  <c r="BZ331" i="20"/>
  <c r="BY331" i="20"/>
  <c r="BX331" i="20"/>
  <c r="BW331" i="20"/>
  <c r="BV331" i="20"/>
  <c r="BU331" i="20"/>
  <c r="BT331" i="20"/>
  <c r="BS331" i="20"/>
  <c r="BR331" i="20"/>
  <c r="BQ331" i="20"/>
  <c r="BP331" i="20"/>
  <c r="BO331" i="20"/>
  <c r="BN331" i="20"/>
  <c r="BM331" i="20"/>
  <c r="BL331" i="20"/>
  <c r="BK331" i="20"/>
  <c r="BJ331" i="20"/>
  <c r="BI331" i="20"/>
  <c r="BH331" i="20"/>
  <c r="BG331" i="20"/>
  <c r="BF331" i="20"/>
  <c r="BE331" i="20"/>
  <c r="BD331" i="20"/>
  <c r="BC331" i="20"/>
  <c r="BB331" i="20"/>
  <c r="BA331" i="20"/>
  <c r="AZ331" i="20"/>
  <c r="AY331" i="20"/>
  <c r="AX331" i="20"/>
  <c r="AW331" i="20"/>
  <c r="AV331" i="20"/>
  <c r="AU331" i="20"/>
  <c r="AT331" i="20"/>
  <c r="AS331" i="20"/>
  <c r="AR331" i="20"/>
  <c r="AQ331" i="20"/>
  <c r="AP331" i="20"/>
  <c r="AO331" i="20"/>
  <c r="AN331" i="20"/>
  <c r="AM331" i="20"/>
  <c r="AL331" i="20"/>
  <c r="AK331" i="20"/>
  <c r="AJ331" i="20"/>
  <c r="AI331" i="20"/>
  <c r="AH331" i="20"/>
  <c r="AG331" i="20"/>
  <c r="AF331" i="20"/>
  <c r="AE331" i="20"/>
  <c r="AD331" i="20"/>
  <c r="AC331" i="20"/>
  <c r="AB331" i="20"/>
  <c r="AA331" i="20"/>
  <c r="Z331" i="20"/>
  <c r="Y331" i="20"/>
  <c r="X331" i="20"/>
  <c r="W331" i="20"/>
  <c r="V331" i="20"/>
  <c r="U331" i="20"/>
  <c r="T331" i="20"/>
  <c r="S331" i="20"/>
  <c r="R331" i="20"/>
  <c r="Q331" i="20"/>
  <c r="P331" i="20"/>
  <c r="O331" i="20"/>
  <c r="N331" i="20"/>
  <c r="M331" i="20"/>
  <c r="L331" i="20"/>
  <c r="K331" i="20"/>
  <c r="J331" i="20"/>
  <c r="I331" i="20"/>
  <c r="H331" i="20"/>
  <c r="G331" i="20"/>
  <c r="CI330" i="20"/>
  <c r="CH330" i="20"/>
  <c r="CG330" i="20"/>
  <c r="CF330" i="20"/>
  <c r="CE330" i="20"/>
  <c r="CD330" i="20"/>
  <c r="CC330" i="20"/>
  <c r="CB330" i="20"/>
  <c r="CA330" i="20"/>
  <c r="BZ330" i="20"/>
  <c r="BY330" i="20"/>
  <c r="BX330" i="20"/>
  <c r="BW330" i="20"/>
  <c r="BV330" i="20"/>
  <c r="BU330" i="20"/>
  <c r="BT330" i="20"/>
  <c r="BS330" i="20"/>
  <c r="BR330" i="20"/>
  <c r="BQ330" i="20"/>
  <c r="BP330" i="20"/>
  <c r="BO330" i="20"/>
  <c r="BN330" i="20"/>
  <c r="BM330" i="20"/>
  <c r="BL330" i="20"/>
  <c r="BK330" i="20"/>
  <c r="BJ330" i="20"/>
  <c r="BI330" i="20"/>
  <c r="BH330" i="20"/>
  <c r="BG330" i="20"/>
  <c r="BF330" i="20"/>
  <c r="BE330" i="20"/>
  <c r="BD330" i="20"/>
  <c r="BC330" i="20"/>
  <c r="BB330" i="20"/>
  <c r="BA330" i="20"/>
  <c r="AZ330" i="20"/>
  <c r="AY330" i="20"/>
  <c r="AX330" i="20"/>
  <c r="AW330" i="20"/>
  <c r="AV330" i="20"/>
  <c r="AU330" i="20"/>
  <c r="AT330" i="20"/>
  <c r="AS330" i="20"/>
  <c r="AR330" i="20"/>
  <c r="AQ330" i="20"/>
  <c r="AP330" i="20"/>
  <c r="AO330" i="20"/>
  <c r="AN330" i="20"/>
  <c r="AM330" i="20"/>
  <c r="AL330" i="20"/>
  <c r="AK330" i="20"/>
  <c r="AJ330" i="20"/>
  <c r="AI330" i="20"/>
  <c r="AH330" i="20"/>
  <c r="AG330" i="20"/>
  <c r="AF330" i="20"/>
  <c r="AE330" i="20"/>
  <c r="AD330" i="20"/>
  <c r="AC330" i="20"/>
  <c r="AB330" i="20"/>
  <c r="AA330" i="20"/>
  <c r="Z330" i="20"/>
  <c r="Y330" i="20"/>
  <c r="X330" i="20"/>
  <c r="W330" i="20"/>
  <c r="V330" i="20"/>
  <c r="U330" i="20"/>
  <c r="T330" i="20"/>
  <c r="S330" i="20"/>
  <c r="R330" i="20"/>
  <c r="Q330" i="20"/>
  <c r="P330" i="20"/>
  <c r="O330" i="20"/>
  <c r="N330" i="20"/>
  <c r="M330" i="20"/>
  <c r="L330" i="20"/>
  <c r="K330" i="20"/>
  <c r="J330" i="20"/>
  <c r="I330" i="20"/>
  <c r="H330" i="20"/>
  <c r="G330" i="20"/>
  <c r="CI329" i="20"/>
  <c r="CH329" i="20"/>
  <c r="CG329" i="20"/>
  <c r="CF329" i="20"/>
  <c r="CE329" i="20"/>
  <c r="CD329" i="20"/>
  <c r="CC329" i="20"/>
  <c r="CB329" i="20"/>
  <c r="CA329" i="20"/>
  <c r="BZ329" i="20"/>
  <c r="BY329" i="20"/>
  <c r="BX329" i="20"/>
  <c r="BW329" i="20"/>
  <c r="BV329" i="20"/>
  <c r="BU329" i="20"/>
  <c r="BT329" i="20"/>
  <c r="BS329" i="20"/>
  <c r="BR329" i="20"/>
  <c r="BQ329" i="20"/>
  <c r="BP329" i="20"/>
  <c r="BO329" i="20"/>
  <c r="BN329" i="20"/>
  <c r="BM329" i="20"/>
  <c r="BL329" i="20"/>
  <c r="BK329" i="20"/>
  <c r="BJ329" i="20"/>
  <c r="BI329" i="20"/>
  <c r="BH329" i="20"/>
  <c r="BG329" i="20"/>
  <c r="BF329" i="20"/>
  <c r="BE329" i="20"/>
  <c r="BD329" i="20"/>
  <c r="BC329" i="20"/>
  <c r="BB329" i="20"/>
  <c r="BA329" i="20"/>
  <c r="AZ329" i="20"/>
  <c r="AY329" i="20"/>
  <c r="AX329" i="20"/>
  <c r="AW329" i="20"/>
  <c r="AV329" i="20"/>
  <c r="AU329" i="20"/>
  <c r="AT329" i="20"/>
  <c r="AS329" i="20"/>
  <c r="AR329" i="20"/>
  <c r="AQ329" i="20"/>
  <c r="AP329" i="20"/>
  <c r="AO329" i="20"/>
  <c r="AN329" i="20"/>
  <c r="AM329" i="20"/>
  <c r="AL329" i="20"/>
  <c r="AK329" i="20"/>
  <c r="AJ329" i="20"/>
  <c r="AI329" i="20"/>
  <c r="AH329" i="20"/>
  <c r="AG329" i="20"/>
  <c r="AF329" i="20"/>
  <c r="AE329" i="20"/>
  <c r="AD329" i="20"/>
  <c r="AC329" i="20"/>
  <c r="AB329" i="20"/>
  <c r="AA329" i="20"/>
  <c r="Z329" i="20"/>
  <c r="Y329" i="20"/>
  <c r="X329" i="20"/>
  <c r="W329" i="20"/>
  <c r="V329" i="20"/>
  <c r="U329" i="20"/>
  <c r="T329" i="20"/>
  <c r="S329" i="20"/>
  <c r="R329" i="20"/>
  <c r="Q329" i="20"/>
  <c r="P329" i="20"/>
  <c r="O329" i="20"/>
  <c r="N329" i="20"/>
  <c r="M329" i="20"/>
  <c r="L329" i="20"/>
  <c r="K329" i="20"/>
  <c r="J329" i="20"/>
  <c r="I329" i="20"/>
  <c r="H329" i="20"/>
  <c r="G329" i="20"/>
  <c r="CI328" i="20"/>
  <c r="CH328" i="20"/>
  <c r="CG328" i="20"/>
  <c r="CF328" i="20"/>
  <c r="CE328" i="20"/>
  <c r="CD328" i="20"/>
  <c r="CC328" i="20"/>
  <c r="CB328" i="20"/>
  <c r="CA328" i="20"/>
  <c r="BZ328" i="20"/>
  <c r="BY328" i="20"/>
  <c r="BX328" i="20"/>
  <c r="BW328" i="20"/>
  <c r="BV328" i="20"/>
  <c r="BU328" i="20"/>
  <c r="BT328" i="20"/>
  <c r="BS328" i="20"/>
  <c r="BR328" i="20"/>
  <c r="BQ328" i="20"/>
  <c r="BP328" i="20"/>
  <c r="BO328" i="20"/>
  <c r="BN328" i="20"/>
  <c r="BM328" i="20"/>
  <c r="BL328" i="20"/>
  <c r="BK328" i="20"/>
  <c r="BJ328" i="20"/>
  <c r="BI328" i="20"/>
  <c r="BH328" i="20"/>
  <c r="BG328" i="20"/>
  <c r="BF328" i="20"/>
  <c r="BE328" i="20"/>
  <c r="BD328" i="20"/>
  <c r="BC328" i="20"/>
  <c r="BB328" i="20"/>
  <c r="BA328" i="20"/>
  <c r="AZ328" i="20"/>
  <c r="AY328" i="20"/>
  <c r="AX328" i="20"/>
  <c r="AW328" i="20"/>
  <c r="AV328" i="20"/>
  <c r="AU328" i="20"/>
  <c r="AT328" i="20"/>
  <c r="AS328" i="20"/>
  <c r="AR328" i="20"/>
  <c r="AQ328" i="20"/>
  <c r="AP328" i="20"/>
  <c r="AO328" i="20"/>
  <c r="AN328" i="20"/>
  <c r="AM328" i="20"/>
  <c r="AL328" i="20"/>
  <c r="AK328" i="20"/>
  <c r="AJ328" i="20"/>
  <c r="AI328" i="20"/>
  <c r="AH328" i="20"/>
  <c r="AG328" i="20"/>
  <c r="AF328" i="20"/>
  <c r="AE328" i="20"/>
  <c r="AD328" i="20"/>
  <c r="AC328" i="20"/>
  <c r="AB328" i="20"/>
  <c r="AA328" i="20"/>
  <c r="Z328" i="20"/>
  <c r="Y328" i="20"/>
  <c r="X328" i="20"/>
  <c r="W328" i="20"/>
  <c r="V328" i="20"/>
  <c r="U328" i="20"/>
  <c r="T328" i="20"/>
  <c r="S328" i="20"/>
  <c r="R328" i="20"/>
  <c r="Q328" i="20"/>
  <c r="P328" i="20"/>
  <c r="O328" i="20"/>
  <c r="N328" i="20"/>
  <c r="M328" i="20"/>
  <c r="L328" i="20"/>
  <c r="K328" i="20"/>
  <c r="J328" i="20"/>
  <c r="I328" i="20"/>
  <c r="H328" i="20"/>
  <c r="G328" i="20"/>
  <c r="CI327" i="20"/>
  <c r="CH327" i="20"/>
  <c r="CG327" i="20"/>
  <c r="CF327" i="20"/>
  <c r="CE327" i="20"/>
  <c r="CD327" i="20"/>
  <c r="CC327" i="20"/>
  <c r="CB327" i="20"/>
  <c r="CA327" i="20"/>
  <c r="BZ327" i="20"/>
  <c r="BY327" i="20"/>
  <c r="BX327" i="20"/>
  <c r="BW327" i="20"/>
  <c r="BV327" i="20"/>
  <c r="BU327" i="20"/>
  <c r="BT327" i="20"/>
  <c r="BS327" i="20"/>
  <c r="BR327" i="20"/>
  <c r="BQ327" i="20"/>
  <c r="BP327" i="20"/>
  <c r="BO327" i="20"/>
  <c r="BN327" i="20"/>
  <c r="BM327" i="20"/>
  <c r="BL327" i="20"/>
  <c r="BK327" i="20"/>
  <c r="BJ327" i="20"/>
  <c r="BI327" i="20"/>
  <c r="BH327" i="20"/>
  <c r="BG327" i="20"/>
  <c r="BF327" i="20"/>
  <c r="BE327" i="20"/>
  <c r="BD327" i="20"/>
  <c r="BC327" i="20"/>
  <c r="BB327" i="20"/>
  <c r="BA327" i="20"/>
  <c r="AZ327" i="20"/>
  <c r="AY327" i="20"/>
  <c r="AX327" i="20"/>
  <c r="AW327" i="20"/>
  <c r="AV327" i="20"/>
  <c r="AU327" i="20"/>
  <c r="AT327" i="20"/>
  <c r="AS327" i="20"/>
  <c r="AR327" i="20"/>
  <c r="AQ327" i="20"/>
  <c r="AP327" i="20"/>
  <c r="AO327" i="20"/>
  <c r="AN327" i="20"/>
  <c r="AM327" i="20"/>
  <c r="AL327" i="20"/>
  <c r="AK327" i="20"/>
  <c r="AJ327" i="20"/>
  <c r="AI327" i="20"/>
  <c r="AH327" i="20"/>
  <c r="AG327" i="20"/>
  <c r="AF327" i="20"/>
  <c r="AE327" i="20"/>
  <c r="AD327" i="20"/>
  <c r="AC327" i="20"/>
  <c r="AB327" i="20"/>
  <c r="AA327" i="20"/>
  <c r="Z327" i="20"/>
  <c r="Y327" i="20"/>
  <c r="X327" i="20"/>
  <c r="W327" i="20"/>
  <c r="V327" i="20"/>
  <c r="U327" i="20"/>
  <c r="T327" i="20"/>
  <c r="S327" i="20"/>
  <c r="R327" i="20"/>
  <c r="Q327" i="20"/>
  <c r="P327" i="20"/>
  <c r="O327" i="20"/>
  <c r="N327" i="20"/>
  <c r="M327" i="20"/>
  <c r="L327" i="20"/>
  <c r="K327" i="20"/>
  <c r="J327" i="20"/>
  <c r="I327" i="20"/>
  <c r="H327" i="20"/>
  <c r="G327" i="20"/>
  <c r="CI326" i="20"/>
  <c r="CH326" i="20"/>
  <c r="CG326" i="20"/>
  <c r="CF326" i="20"/>
  <c r="CE326" i="20"/>
  <c r="CD326" i="20"/>
  <c r="CC326" i="20"/>
  <c r="CB326" i="20"/>
  <c r="CA326" i="20"/>
  <c r="BZ326" i="20"/>
  <c r="BY326" i="20"/>
  <c r="BX326" i="20"/>
  <c r="BW326" i="20"/>
  <c r="BV326" i="20"/>
  <c r="BU326" i="20"/>
  <c r="BT326" i="20"/>
  <c r="BS326" i="20"/>
  <c r="BR326" i="20"/>
  <c r="BQ326" i="20"/>
  <c r="BP326" i="20"/>
  <c r="BO326" i="20"/>
  <c r="BN326" i="20"/>
  <c r="BM326" i="20"/>
  <c r="BL326" i="20"/>
  <c r="BK326" i="20"/>
  <c r="BJ326" i="20"/>
  <c r="BI326" i="20"/>
  <c r="BH326" i="20"/>
  <c r="BG326" i="20"/>
  <c r="BF326" i="20"/>
  <c r="BE326" i="20"/>
  <c r="BD326" i="20"/>
  <c r="BC326" i="20"/>
  <c r="BB326" i="20"/>
  <c r="BA326" i="20"/>
  <c r="AZ326" i="20"/>
  <c r="AY326" i="20"/>
  <c r="AX326" i="20"/>
  <c r="AW326" i="20"/>
  <c r="AV326" i="20"/>
  <c r="AU326" i="20"/>
  <c r="AT326" i="20"/>
  <c r="AS326" i="20"/>
  <c r="AR326" i="20"/>
  <c r="AQ326" i="20"/>
  <c r="AP326" i="20"/>
  <c r="AO326" i="20"/>
  <c r="AN326" i="20"/>
  <c r="AM326" i="20"/>
  <c r="AL326" i="20"/>
  <c r="AK326" i="20"/>
  <c r="AJ326" i="20"/>
  <c r="AI326" i="20"/>
  <c r="AH326" i="20"/>
  <c r="AG326" i="20"/>
  <c r="AF326" i="20"/>
  <c r="AE326" i="20"/>
  <c r="AD326" i="20"/>
  <c r="AC326" i="20"/>
  <c r="AB326" i="20"/>
  <c r="AA326" i="20"/>
  <c r="Z326" i="20"/>
  <c r="Y326" i="20"/>
  <c r="X326" i="20"/>
  <c r="W326" i="20"/>
  <c r="V326" i="20"/>
  <c r="U326" i="20"/>
  <c r="T326" i="20"/>
  <c r="S326" i="20"/>
  <c r="R326" i="20"/>
  <c r="Q326" i="20"/>
  <c r="P326" i="20"/>
  <c r="O326" i="20"/>
  <c r="N326" i="20"/>
  <c r="M326" i="20"/>
  <c r="L326" i="20"/>
  <c r="K326" i="20"/>
  <c r="J326" i="20"/>
  <c r="I326" i="20"/>
  <c r="H326" i="20"/>
  <c r="G326" i="20"/>
  <c r="CI325" i="20"/>
  <c r="CH325" i="20"/>
  <c r="CG325" i="20"/>
  <c r="CF325" i="20"/>
  <c r="CE325" i="20"/>
  <c r="CD325" i="20"/>
  <c r="CC325" i="20"/>
  <c r="CB325" i="20"/>
  <c r="CA325" i="20"/>
  <c r="BZ325" i="20"/>
  <c r="BY325" i="20"/>
  <c r="BX325" i="20"/>
  <c r="BW325" i="20"/>
  <c r="BV325" i="20"/>
  <c r="BU325" i="20"/>
  <c r="BT325" i="20"/>
  <c r="BS325" i="20"/>
  <c r="BR325" i="20"/>
  <c r="BQ325" i="20"/>
  <c r="BP325" i="20"/>
  <c r="BO325" i="20"/>
  <c r="BN325" i="20"/>
  <c r="BM325" i="20"/>
  <c r="BL325" i="20"/>
  <c r="BK325" i="20"/>
  <c r="BJ325" i="20"/>
  <c r="BI325" i="20"/>
  <c r="BH325" i="20"/>
  <c r="BG325" i="20"/>
  <c r="BF325" i="20"/>
  <c r="BE325" i="20"/>
  <c r="BD325" i="20"/>
  <c r="BC325" i="20"/>
  <c r="BB325" i="20"/>
  <c r="BA325" i="20"/>
  <c r="AZ325" i="20"/>
  <c r="AY325" i="20"/>
  <c r="AX325" i="20"/>
  <c r="AW325" i="20"/>
  <c r="AV325" i="20"/>
  <c r="AU325" i="20"/>
  <c r="AT325" i="20"/>
  <c r="AS325" i="20"/>
  <c r="AR325" i="20"/>
  <c r="AQ325" i="20"/>
  <c r="AP325" i="20"/>
  <c r="AO325" i="20"/>
  <c r="AN325" i="20"/>
  <c r="AM325" i="20"/>
  <c r="AL325" i="20"/>
  <c r="AK325" i="20"/>
  <c r="AJ325" i="20"/>
  <c r="AI325" i="20"/>
  <c r="AH325" i="20"/>
  <c r="AG325" i="20"/>
  <c r="AF325" i="20"/>
  <c r="AE325" i="20"/>
  <c r="AD325" i="20"/>
  <c r="AC325" i="20"/>
  <c r="AB325" i="20"/>
  <c r="AA325" i="20"/>
  <c r="Z325" i="20"/>
  <c r="Y325" i="20"/>
  <c r="X325" i="20"/>
  <c r="W325" i="20"/>
  <c r="V325" i="20"/>
  <c r="U325" i="20"/>
  <c r="T325" i="20"/>
  <c r="S325" i="20"/>
  <c r="R325" i="20"/>
  <c r="Q325" i="20"/>
  <c r="P325" i="20"/>
  <c r="O325" i="20"/>
  <c r="N325" i="20"/>
  <c r="M325" i="20"/>
  <c r="L325" i="20"/>
  <c r="K325" i="20"/>
  <c r="J325" i="20"/>
  <c r="I325" i="20"/>
  <c r="H325" i="20"/>
  <c r="G325" i="20"/>
  <c r="CI324" i="20"/>
  <c r="CH324" i="20"/>
  <c r="CG324" i="20"/>
  <c r="CF324" i="20"/>
  <c r="CE324" i="20"/>
  <c r="CD324" i="20"/>
  <c r="CC324" i="20"/>
  <c r="CB324" i="20"/>
  <c r="CA324" i="20"/>
  <c r="BZ324" i="20"/>
  <c r="BY324" i="20"/>
  <c r="BX324" i="20"/>
  <c r="BW324" i="20"/>
  <c r="BV324" i="20"/>
  <c r="BU324" i="20"/>
  <c r="BT324" i="20"/>
  <c r="BS324" i="20"/>
  <c r="BR324" i="20"/>
  <c r="BQ324" i="20"/>
  <c r="BP324" i="20"/>
  <c r="BO324" i="20"/>
  <c r="BN324" i="20"/>
  <c r="BM324" i="20"/>
  <c r="BL324" i="20"/>
  <c r="BK324" i="20"/>
  <c r="BJ324" i="20"/>
  <c r="BI324" i="20"/>
  <c r="BH324" i="20"/>
  <c r="BG324" i="20"/>
  <c r="BF324" i="20"/>
  <c r="BE324" i="20"/>
  <c r="BD324" i="20"/>
  <c r="BC324" i="20"/>
  <c r="BB324" i="20"/>
  <c r="BA324" i="20"/>
  <c r="AZ324" i="20"/>
  <c r="AY324" i="20"/>
  <c r="AX324" i="20"/>
  <c r="AW324" i="20"/>
  <c r="AV324" i="20"/>
  <c r="AU324" i="20"/>
  <c r="AT324" i="20"/>
  <c r="AS324" i="20"/>
  <c r="AR324" i="20"/>
  <c r="AQ324" i="20"/>
  <c r="AP324" i="20"/>
  <c r="AO324" i="20"/>
  <c r="AN324" i="20"/>
  <c r="AM324" i="20"/>
  <c r="AL324" i="20"/>
  <c r="AK324" i="20"/>
  <c r="AJ324" i="20"/>
  <c r="AI324" i="20"/>
  <c r="AH324" i="20"/>
  <c r="AG324" i="20"/>
  <c r="AF324" i="20"/>
  <c r="AE324" i="20"/>
  <c r="AD324" i="20"/>
  <c r="AC324" i="20"/>
  <c r="AB324" i="20"/>
  <c r="AA324" i="20"/>
  <c r="Z324" i="20"/>
  <c r="Y324" i="20"/>
  <c r="X324" i="20"/>
  <c r="W324" i="20"/>
  <c r="V324" i="20"/>
  <c r="U324" i="20"/>
  <c r="T324" i="20"/>
  <c r="S324" i="20"/>
  <c r="R324" i="20"/>
  <c r="Q324" i="20"/>
  <c r="P324" i="20"/>
  <c r="O324" i="20"/>
  <c r="N324" i="20"/>
  <c r="M324" i="20"/>
  <c r="L324" i="20"/>
  <c r="K324" i="20"/>
  <c r="J324" i="20"/>
  <c r="I324" i="20"/>
  <c r="H324" i="20"/>
  <c r="G324" i="20"/>
  <c r="CI319" i="20"/>
  <c r="CH319" i="20"/>
  <c r="CG319" i="20"/>
  <c r="CF319" i="20"/>
  <c r="CE319" i="20"/>
  <c r="CD319" i="20"/>
  <c r="CC319" i="20"/>
  <c r="CB319" i="20"/>
  <c r="CA319" i="20"/>
  <c r="BZ319" i="20"/>
  <c r="BY319" i="20"/>
  <c r="BX319" i="20"/>
  <c r="BW319" i="20"/>
  <c r="BV319" i="20"/>
  <c r="BU319" i="20"/>
  <c r="BT319" i="20"/>
  <c r="BS319" i="20"/>
  <c r="BR319" i="20"/>
  <c r="BQ319" i="20"/>
  <c r="BP319" i="20"/>
  <c r="BO319" i="20"/>
  <c r="BN319" i="20"/>
  <c r="BM319" i="20"/>
  <c r="BL319" i="20"/>
  <c r="BK319" i="20"/>
  <c r="BJ319" i="20"/>
  <c r="BI319" i="20"/>
  <c r="BH319" i="20"/>
  <c r="BG319" i="20"/>
  <c r="BF319" i="20"/>
  <c r="BE319" i="20"/>
  <c r="BD319" i="20"/>
  <c r="BC319" i="20"/>
  <c r="BB319" i="20"/>
  <c r="BA319" i="20"/>
  <c r="AZ319" i="20"/>
  <c r="AY319" i="20"/>
  <c r="AX319" i="20"/>
  <c r="AW319" i="20"/>
  <c r="AV319" i="20"/>
  <c r="AU319" i="20"/>
  <c r="AT319" i="20"/>
  <c r="AS319" i="20"/>
  <c r="AR319" i="20"/>
  <c r="AQ319" i="20"/>
  <c r="AP319" i="20"/>
  <c r="AO319" i="20"/>
  <c r="AN319" i="20"/>
  <c r="AM319" i="20"/>
  <c r="AL319" i="20"/>
  <c r="AK319" i="20"/>
  <c r="AJ319" i="20"/>
  <c r="AI319" i="20"/>
  <c r="AH319" i="20"/>
  <c r="AG319" i="20"/>
  <c r="AF319" i="20"/>
  <c r="AE319" i="20"/>
  <c r="AD319" i="20"/>
  <c r="AC319" i="20"/>
  <c r="AB319" i="20"/>
  <c r="AA319" i="20"/>
  <c r="Z319" i="20"/>
  <c r="Y319" i="20"/>
  <c r="X319" i="20"/>
  <c r="W319" i="20"/>
  <c r="V319" i="20"/>
  <c r="U319" i="20"/>
  <c r="T319" i="20"/>
  <c r="S319" i="20"/>
  <c r="R319" i="20"/>
  <c r="Q319" i="20"/>
  <c r="P319" i="20"/>
  <c r="O319" i="20"/>
  <c r="N319" i="20"/>
  <c r="M319" i="20"/>
  <c r="L319" i="20"/>
  <c r="K319" i="20"/>
  <c r="J319" i="20"/>
  <c r="I319" i="20"/>
  <c r="H319" i="20"/>
  <c r="G319" i="20"/>
  <c r="CI318" i="20"/>
  <c r="CH318" i="20"/>
  <c r="CG318" i="20"/>
  <c r="CF318" i="20"/>
  <c r="CE318" i="20"/>
  <c r="CD318" i="20"/>
  <c r="CC318" i="20"/>
  <c r="CB318" i="20"/>
  <c r="CA318" i="20"/>
  <c r="BZ318" i="20"/>
  <c r="BY318" i="20"/>
  <c r="BX318" i="20"/>
  <c r="BW318" i="20"/>
  <c r="BV318" i="20"/>
  <c r="BU318" i="20"/>
  <c r="BT318" i="20"/>
  <c r="BS318" i="20"/>
  <c r="BR318" i="20"/>
  <c r="BQ318" i="20"/>
  <c r="BP318" i="20"/>
  <c r="BO318" i="20"/>
  <c r="BN318" i="20"/>
  <c r="BM318" i="20"/>
  <c r="BL318" i="20"/>
  <c r="BK318" i="20"/>
  <c r="BJ318" i="20"/>
  <c r="BI318" i="20"/>
  <c r="BH318" i="20"/>
  <c r="BG318" i="20"/>
  <c r="BF318" i="20"/>
  <c r="BE318" i="20"/>
  <c r="BD318" i="20"/>
  <c r="BC318" i="20"/>
  <c r="BB318" i="20"/>
  <c r="BA318" i="20"/>
  <c r="AZ318" i="20"/>
  <c r="AY318" i="20"/>
  <c r="AX318" i="20"/>
  <c r="AW318" i="20"/>
  <c r="AV318" i="20"/>
  <c r="AU318" i="20"/>
  <c r="AT318" i="20"/>
  <c r="AS318" i="20"/>
  <c r="AR318" i="20"/>
  <c r="AQ318" i="20"/>
  <c r="AP318" i="20"/>
  <c r="AO318" i="20"/>
  <c r="AN318" i="20"/>
  <c r="AM318" i="20"/>
  <c r="AL318" i="20"/>
  <c r="AK318" i="20"/>
  <c r="AJ318" i="20"/>
  <c r="AI318" i="20"/>
  <c r="AH318" i="20"/>
  <c r="AG318" i="20"/>
  <c r="AF318" i="20"/>
  <c r="AE318" i="20"/>
  <c r="AD318" i="20"/>
  <c r="AC318" i="20"/>
  <c r="AB318" i="20"/>
  <c r="AA318" i="20"/>
  <c r="Z318" i="20"/>
  <c r="Y318" i="20"/>
  <c r="X318" i="20"/>
  <c r="W318" i="20"/>
  <c r="V318" i="20"/>
  <c r="U318" i="20"/>
  <c r="T318" i="20"/>
  <c r="S318" i="20"/>
  <c r="R318" i="20"/>
  <c r="Q318" i="20"/>
  <c r="P318" i="20"/>
  <c r="O318" i="20"/>
  <c r="N318" i="20"/>
  <c r="M318" i="20"/>
  <c r="L318" i="20"/>
  <c r="K318" i="20"/>
  <c r="J318" i="20"/>
  <c r="I318" i="20"/>
  <c r="H318" i="20"/>
  <c r="G318" i="20"/>
  <c r="CI317" i="20"/>
  <c r="CH317" i="20"/>
  <c r="CG317" i="20"/>
  <c r="CF317" i="20"/>
  <c r="CE317" i="20"/>
  <c r="CD317" i="20"/>
  <c r="CC317" i="20"/>
  <c r="CB317" i="20"/>
  <c r="CA317" i="20"/>
  <c r="BZ317" i="20"/>
  <c r="BY317" i="20"/>
  <c r="BX317" i="20"/>
  <c r="BW317" i="20"/>
  <c r="BV317" i="20"/>
  <c r="BU317" i="20"/>
  <c r="BT317" i="20"/>
  <c r="BS317" i="20"/>
  <c r="BR317" i="20"/>
  <c r="BQ317" i="20"/>
  <c r="BP317" i="20"/>
  <c r="BO317" i="20"/>
  <c r="BN317" i="20"/>
  <c r="BM317" i="20"/>
  <c r="BL317" i="20"/>
  <c r="BK317" i="20"/>
  <c r="BJ317" i="20"/>
  <c r="BI317" i="20"/>
  <c r="BH317" i="20"/>
  <c r="BG317" i="20"/>
  <c r="BF317" i="20"/>
  <c r="BE317" i="20"/>
  <c r="BD317" i="20"/>
  <c r="BC317" i="20"/>
  <c r="BB317" i="20"/>
  <c r="BA317" i="20"/>
  <c r="AZ317" i="20"/>
  <c r="AY317" i="20"/>
  <c r="AX317" i="20"/>
  <c r="AW317" i="20"/>
  <c r="AV317" i="20"/>
  <c r="AU317" i="20"/>
  <c r="AT317" i="20"/>
  <c r="AS317" i="20"/>
  <c r="AR317" i="20"/>
  <c r="AQ317" i="20"/>
  <c r="AP317" i="20"/>
  <c r="AO317" i="20"/>
  <c r="AN317" i="20"/>
  <c r="AM317" i="20"/>
  <c r="AL317" i="20"/>
  <c r="AK317" i="20"/>
  <c r="AJ317" i="20"/>
  <c r="AI317" i="20"/>
  <c r="AH317" i="20"/>
  <c r="AG317" i="20"/>
  <c r="AF317" i="20"/>
  <c r="AE317" i="20"/>
  <c r="AD317" i="20"/>
  <c r="AC317" i="20"/>
  <c r="AB317" i="20"/>
  <c r="AA317" i="20"/>
  <c r="Z317" i="20"/>
  <c r="Y317" i="20"/>
  <c r="X317" i="20"/>
  <c r="W317" i="20"/>
  <c r="V317" i="20"/>
  <c r="U317" i="20"/>
  <c r="T317" i="20"/>
  <c r="S317" i="20"/>
  <c r="R317" i="20"/>
  <c r="Q317" i="20"/>
  <c r="P317" i="20"/>
  <c r="O317" i="20"/>
  <c r="N317" i="20"/>
  <c r="M317" i="20"/>
  <c r="L317" i="20"/>
  <c r="K317" i="20"/>
  <c r="J317" i="20"/>
  <c r="I317" i="20"/>
  <c r="H317" i="20"/>
  <c r="G317" i="20"/>
  <c r="CI316" i="20"/>
  <c r="CH316" i="20"/>
  <c r="CG316" i="20"/>
  <c r="CF316" i="20"/>
  <c r="CE316" i="20"/>
  <c r="CD316" i="20"/>
  <c r="CC316" i="20"/>
  <c r="CB316" i="20"/>
  <c r="CA316" i="20"/>
  <c r="BZ316" i="20"/>
  <c r="BY316" i="20"/>
  <c r="BX316" i="20"/>
  <c r="BW316" i="20"/>
  <c r="BV316" i="20"/>
  <c r="BU316" i="20"/>
  <c r="BT316" i="20"/>
  <c r="BS316" i="20"/>
  <c r="BR316" i="20"/>
  <c r="BQ316" i="20"/>
  <c r="BP316" i="20"/>
  <c r="BO316" i="20"/>
  <c r="BN316" i="20"/>
  <c r="BM316" i="20"/>
  <c r="BL316" i="20"/>
  <c r="BK316" i="20"/>
  <c r="BJ316" i="20"/>
  <c r="BI316" i="20"/>
  <c r="BH316" i="20"/>
  <c r="BG316" i="20"/>
  <c r="BF316" i="20"/>
  <c r="BE316" i="20"/>
  <c r="BD316" i="20"/>
  <c r="BC316" i="20"/>
  <c r="BB316" i="20"/>
  <c r="BA316" i="20"/>
  <c r="AZ316" i="20"/>
  <c r="AY316" i="20"/>
  <c r="AX316" i="20"/>
  <c r="AW316" i="20"/>
  <c r="AV316" i="20"/>
  <c r="AU316" i="20"/>
  <c r="AT316" i="20"/>
  <c r="AS316" i="20"/>
  <c r="AR316" i="20"/>
  <c r="AQ316" i="20"/>
  <c r="AP316" i="20"/>
  <c r="AO316" i="20"/>
  <c r="AN316" i="20"/>
  <c r="AM316" i="20"/>
  <c r="AL316" i="20"/>
  <c r="AK316" i="20"/>
  <c r="AJ316" i="20"/>
  <c r="AI316" i="20"/>
  <c r="AH316" i="20"/>
  <c r="AG316" i="20"/>
  <c r="AF316" i="20"/>
  <c r="AE316" i="20"/>
  <c r="AD316" i="20"/>
  <c r="AC316" i="20"/>
  <c r="AB316" i="20"/>
  <c r="AA316" i="20"/>
  <c r="Z316" i="20"/>
  <c r="Y316" i="20"/>
  <c r="X316" i="20"/>
  <c r="W316" i="20"/>
  <c r="V316" i="20"/>
  <c r="U316" i="20"/>
  <c r="T316" i="20"/>
  <c r="S316" i="20"/>
  <c r="R316" i="20"/>
  <c r="Q316" i="20"/>
  <c r="P316" i="20"/>
  <c r="O316" i="20"/>
  <c r="N316" i="20"/>
  <c r="M316" i="20"/>
  <c r="L316" i="20"/>
  <c r="K316" i="20"/>
  <c r="J316" i="20"/>
  <c r="I316" i="20"/>
  <c r="H316" i="20"/>
  <c r="G316" i="20"/>
  <c r="CI314" i="20"/>
  <c r="CH314" i="20"/>
  <c r="CG314" i="20"/>
  <c r="CF314" i="20"/>
  <c r="CE314" i="20"/>
  <c r="CD314" i="20"/>
  <c r="CC314" i="20"/>
  <c r="CB314" i="20"/>
  <c r="CA314" i="20"/>
  <c r="BZ314" i="20"/>
  <c r="BY314" i="20"/>
  <c r="BX314" i="20"/>
  <c r="BW314" i="20"/>
  <c r="BV314" i="20"/>
  <c r="BU314" i="20"/>
  <c r="BT314" i="20"/>
  <c r="BS314" i="20"/>
  <c r="BR314" i="20"/>
  <c r="BQ314" i="20"/>
  <c r="BP314" i="20"/>
  <c r="BO314" i="20"/>
  <c r="BN314" i="20"/>
  <c r="BM314" i="20"/>
  <c r="BL314" i="20"/>
  <c r="BK314" i="20"/>
  <c r="BJ314" i="20"/>
  <c r="BI314" i="20"/>
  <c r="BH314" i="20"/>
  <c r="BG314" i="20"/>
  <c r="BF314" i="20"/>
  <c r="BE314" i="20"/>
  <c r="BD314" i="20"/>
  <c r="BC314" i="20"/>
  <c r="BB314" i="20"/>
  <c r="BA314" i="20"/>
  <c r="AZ314" i="20"/>
  <c r="AY314" i="20"/>
  <c r="AX314" i="20"/>
  <c r="AW314" i="20"/>
  <c r="AV314" i="20"/>
  <c r="AU314" i="20"/>
  <c r="AT314" i="20"/>
  <c r="AS314" i="20"/>
  <c r="AR314" i="20"/>
  <c r="AQ314" i="20"/>
  <c r="AP314" i="20"/>
  <c r="AO314" i="20"/>
  <c r="AN314" i="20"/>
  <c r="AM314" i="20"/>
  <c r="AL314" i="20"/>
  <c r="AK314" i="20"/>
  <c r="AJ314" i="20"/>
  <c r="AI314" i="20"/>
  <c r="AH314" i="20"/>
  <c r="AG314" i="20"/>
  <c r="AF314" i="20"/>
  <c r="AE314" i="20"/>
  <c r="AD314" i="20"/>
  <c r="AC314" i="20"/>
  <c r="AB314" i="20"/>
  <c r="AA314" i="20"/>
  <c r="Z314" i="20"/>
  <c r="Y314" i="20"/>
  <c r="X314" i="20"/>
  <c r="W314" i="20"/>
  <c r="V314" i="20"/>
  <c r="U314" i="20"/>
  <c r="T314" i="20"/>
  <c r="S314" i="20"/>
  <c r="R314" i="20"/>
  <c r="Q314" i="20"/>
  <c r="P314" i="20"/>
  <c r="O314" i="20"/>
  <c r="N314" i="20"/>
  <c r="M314" i="20"/>
  <c r="L314" i="20"/>
  <c r="K314" i="20"/>
  <c r="J314" i="20"/>
  <c r="I314" i="20"/>
  <c r="H314" i="20"/>
  <c r="G314" i="20"/>
  <c r="CI311" i="20"/>
  <c r="CH311" i="20"/>
  <c r="CG311" i="20"/>
  <c r="CF311" i="20"/>
  <c r="CE311" i="20"/>
  <c r="CD311" i="20"/>
  <c r="CC311" i="20"/>
  <c r="CB311" i="20"/>
  <c r="CA311" i="20"/>
  <c r="BZ311" i="20"/>
  <c r="BY311" i="20"/>
  <c r="BX311" i="20"/>
  <c r="BW311" i="20"/>
  <c r="BV311" i="20"/>
  <c r="BU311" i="20"/>
  <c r="BT311" i="20"/>
  <c r="BS311" i="20"/>
  <c r="BR311" i="20"/>
  <c r="BQ311" i="20"/>
  <c r="BP311" i="20"/>
  <c r="BO311" i="20"/>
  <c r="BN311" i="20"/>
  <c r="BM311" i="20"/>
  <c r="BL311" i="20"/>
  <c r="BK311" i="20"/>
  <c r="BJ311" i="20"/>
  <c r="BI311" i="20"/>
  <c r="BH311" i="20"/>
  <c r="BG311" i="20"/>
  <c r="BF311" i="20"/>
  <c r="BE311" i="20"/>
  <c r="BD311" i="20"/>
  <c r="BC311" i="20"/>
  <c r="BB311" i="20"/>
  <c r="BA311" i="20"/>
  <c r="AZ311" i="20"/>
  <c r="AY311" i="20"/>
  <c r="AX311" i="20"/>
  <c r="AW311" i="20"/>
  <c r="AV311" i="20"/>
  <c r="AU311" i="20"/>
  <c r="AT311" i="20"/>
  <c r="AS311" i="20"/>
  <c r="AR311" i="20"/>
  <c r="AQ311" i="20"/>
  <c r="AP311" i="20"/>
  <c r="AO311" i="20"/>
  <c r="AN311" i="20"/>
  <c r="AM311" i="20"/>
  <c r="AL311" i="20"/>
  <c r="AK311" i="20"/>
  <c r="AJ311" i="20"/>
  <c r="AI311" i="20"/>
  <c r="AH311" i="20"/>
  <c r="AG311" i="20"/>
  <c r="AF311" i="20"/>
  <c r="AE311" i="20"/>
  <c r="AD311" i="20"/>
  <c r="AC311" i="20"/>
  <c r="AB311" i="20"/>
  <c r="AA311" i="20"/>
  <c r="Z311" i="20"/>
  <c r="Y311" i="20"/>
  <c r="X311" i="20"/>
  <c r="W311" i="20"/>
  <c r="V311" i="20"/>
  <c r="U311" i="20"/>
  <c r="T311" i="20"/>
  <c r="S311" i="20"/>
  <c r="R311" i="20"/>
  <c r="Q311" i="20"/>
  <c r="P311" i="20"/>
  <c r="O311" i="20"/>
  <c r="N311" i="20"/>
  <c r="M311" i="20"/>
  <c r="L311" i="20"/>
  <c r="K311" i="20"/>
  <c r="J311" i="20"/>
  <c r="I311" i="20"/>
  <c r="H311" i="20"/>
  <c r="G311" i="20"/>
  <c r="CI310" i="20"/>
  <c r="CH310" i="20"/>
  <c r="CG310" i="20"/>
  <c r="CF310" i="20"/>
  <c r="CE310" i="20"/>
  <c r="CD310" i="20"/>
  <c r="CC310" i="20"/>
  <c r="CB310" i="20"/>
  <c r="CA310" i="20"/>
  <c r="BZ310" i="20"/>
  <c r="BY310" i="20"/>
  <c r="BX310" i="20"/>
  <c r="BW310" i="20"/>
  <c r="BV310" i="20"/>
  <c r="BU310" i="20"/>
  <c r="BT310" i="20"/>
  <c r="BS310" i="20"/>
  <c r="BR310" i="20"/>
  <c r="BQ310" i="20"/>
  <c r="BP310" i="20"/>
  <c r="BO310" i="20"/>
  <c r="BN310" i="20"/>
  <c r="BM310" i="20"/>
  <c r="BL310" i="20"/>
  <c r="BK310" i="20"/>
  <c r="BJ310" i="20"/>
  <c r="BI310" i="20"/>
  <c r="BH310" i="20"/>
  <c r="BG310" i="20"/>
  <c r="BF310" i="20"/>
  <c r="BE310" i="20"/>
  <c r="BD310" i="20"/>
  <c r="BC310" i="20"/>
  <c r="BB310" i="20"/>
  <c r="BA310" i="20"/>
  <c r="AZ310" i="20"/>
  <c r="AY310" i="20"/>
  <c r="AX310" i="20"/>
  <c r="AW310" i="20"/>
  <c r="AV310" i="20"/>
  <c r="AU310" i="20"/>
  <c r="AT310" i="20"/>
  <c r="AS310" i="20"/>
  <c r="AR310" i="20"/>
  <c r="AQ310" i="20"/>
  <c r="AP310" i="20"/>
  <c r="AO310" i="20"/>
  <c r="AN310" i="20"/>
  <c r="AM310" i="20"/>
  <c r="AL310" i="20"/>
  <c r="AK310" i="20"/>
  <c r="AJ310" i="20"/>
  <c r="AI310" i="20"/>
  <c r="AH310" i="20"/>
  <c r="AG310" i="20"/>
  <c r="AF310" i="20"/>
  <c r="AE310" i="20"/>
  <c r="AD310" i="20"/>
  <c r="AC310" i="20"/>
  <c r="AB310" i="20"/>
  <c r="AA310" i="20"/>
  <c r="Z310" i="20"/>
  <c r="Y310" i="20"/>
  <c r="X310" i="20"/>
  <c r="W310" i="20"/>
  <c r="V310" i="20"/>
  <c r="U310" i="20"/>
  <c r="T310" i="20"/>
  <c r="S310" i="20"/>
  <c r="R310" i="20"/>
  <c r="Q310" i="20"/>
  <c r="P310" i="20"/>
  <c r="O310" i="20"/>
  <c r="N310" i="20"/>
  <c r="M310" i="20"/>
  <c r="L310" i="20"/>
  <c r="K310" i="20"/>
  <c r="J310" i="20"/>
  <c r="I310" i="20"/>
  <c r="H310" i="20"/>
  <c r="G310" i="20"/>
  <c r="CI308" i="20"/>
  <c r="CH308" i="20"/>
  <c r="CG308" i="20"/>
  <c r="CF308" i="20"/>
  <c r="CE308" i="20"/>
  <c r="CD308" i="20"/>
  <c r="CC308" i="20"/>
  <c r="CB308" i="20"/>
  <c r="CA308" i="20"/>
  <c r="BZ308" i="20"/>
  <c r="BY308" i="20"/>
  <c r="BX308" i="20"/>
  <c r="BW308" i="20"/>
  <c r="BV308" i="20"/>
  <c r="BU308" i="20"/>
  <c r="BT308" i="20"/>
  <c r="BS308" i="20"/>
  <c r="BR308" i="20"/>
  <c r="BQ308" i="20"/>
  <c r="BP308" i="20"/>
  <c r="BO308" i="20"/>
  <c r="BN308" i="20"/>
  <c r="BM308" i="20"/>
  <c r="BL308" i="20"/>
  <c r="BK308" i="20"/>
  <c r="BJ308" i="20"/>
  <c r="BI308" i="20"/>
  <c r="BH308" i="20"/>
  <c r="BG308" i="20"/>
  <c r="BF308" i="20"/>
  <c r="BE308" i="20"/>
  <c r="BD308" i="20"/>
  <c r="BC308" i="20"/>
  <c r="BB308" i="20"/>
  <c r="BA308" i="20"/>
  <c r="AZ308" i="20"/>
  <c r="AY308" i="20"/>
  <c r="AX308" i="20"/>
  <c r="AW308" i="20"/>
  <c r="AV308" i="20"/>
  <c r="AU308" i="20"/>
  <c r="AT308" i="20"/>
  <c r="AS308" i="20"/>
  <c r="AR308" i="20"/>
  <c r="AQ308" i="20"/>
  <c r="AP308" i="20"/>
  <c r="AO308" i="20"/>
  <c r="AN308" i="20"/>
  <c r="AM308" i="20"/>
  <c r="AL308" i="20"/>
  <c r="AK308" i="20"/>
  <c r="AJ308" i="20"/>
  <c r="AI308" i="20"/>
  <c r="AH308" i="20"/>
  <c r="AG308" i="20"/>
  <c r="AF308" i="20"/>
  <c r="AE308" i="20"/>
  <c r="AD308" i="20"/>
  <c r="AC308" i="20"/>
  <c r="AB308" i="20"/>
  <c r="AA308" i="20"/>
  <c r="Z308" i="20"/>
  <c r="Y308" i="20"/>
  <c r="X308" i="20"/>
  <c r="W308" i="20"/>
  <c r="V308" i="20"/>
  <c r="U308" i="20"/>
  <c r="T308" i="20"/>
  <c r="S308" i="20"/>
  <c r="R308" i="20"/>
  <c r="Q308" i="20"/>
  <c r="P308" i="20"/>
  <c r="O308" i="20"/>
  <c r="N308" i="20"/>
  <c r="M308" i="20"/>
  <c r="L308" i="20"/>
  <c r="K308" i="20"/>
  <c r="J308" i="20"/>
  <c r="I308" i="20"/>
  <c r="H308" i="20"/>
  <c r="CI306" i="20"/>
  <c r="CH306" i="20"/>
  <c r="CG306" i="20"/>
  <c r="CF306" i="20"/>
  <c r="CE306" i="20"/>
  <c r="CD306" i="20"/>
  <c r="CC306" i="20"/>
  <c r="CB306" i="20"/>
  <c r="CA306" i="20"/>
  <c r="BZ306" i="20"/>
  <c r="BY306" i="20"/>
  <c r="BX306" i="20"/>
  <c r="BW306" i="20"/>
  <c r="BV306" i="20"/>
  <c r="BU306" i="20"/>
  <c r="BT306" i="20"/>
  <c r="BS306" i="20"/>
  <c r="BR306" i="20"/>
  <c r="BQ306" i="20"/>
  <c r="BP306" i="20"/>
  <c r="BO306" i="20"/>
  <c r="BN306" i="20"/>
  <c r="BM306" i="20"/>
  <c r="BL306" i="20"/>
  <c r="BK306" i="20"/>
  <c r="BJ306" i="20"/>
  <c r="BI306" i="20"/>
  <c r="BH306" i="20"/>
  <c r="BG306" i="20"/>
  <c r="BF306" i="20"/>
  <c r="BE306" i="20"/>
  <c r="BD306" i="20"/>
  <c r="BC306" i="20"/>
  <c r="BB306" i="20"/>
  <c r="BA306" i="20"/>
  <c r="AZ306" i="20"/>
  <c r="AY306" i="20"/>
  <c r="AX306" i="20"/>
  <c r="AW306" i="20"/>
  <c r="AV306" i="20"/>
  <c r="AU306" i="20"/>
  <c r="AT306" i="20"/>
  <c r="AS306" i="20"/>
  <c r="AR306" i="20"/>
  <c r="AQ306" i="20"/>
  <c r="AP306" i="20"/>
  <c r="AO306" i="20"/>
  <c r="AN306" i="20"/>
  <c r="AM306" i="20"/>
  <c r="AL306" i="20"/>
  <c r="AK306" i="20"/>
  <c r="AJ306" i="20"/>
  <c r="AI306" i="20"/>
  <c r="AH306" i="20"/>
  <c r="AG306" i="20"/>
  <c r="AF306" i="20"/>
  <c r="AE306" i="20"/>
  <c r="AD306" i="20"/>
  <c r="AC306" i="20"/>
  <c r="AB306" i="20"/>
  <c r="AA306" i="20"/>
  <c r="Z306" i="20"/>
  <c r="Y306" i="20"/>
  <c r="X306" i="20"/>
  <c r="W306" i="20"/>
  <c r="V306" i="20"/>
  <c r="U306" i="20"/>
  <c r="T306" i="20"/>
  <c r="S306" i="20"/>
  <c r="R306" i="20"/>
  <c r="Q306" i="20"/>
  <c r="P306" i="20"/>
  <c r="O306" i="20"/>
  <c r="N306" i="20"/>
  <c r="M306" i="20"/>
  <c r="L306" i="20"/>
  <c r="K306" i="20"/>
  <c r="J306" i="20"/>
  <c r="I306" i="20"/>
  <c r="H306" i="20"/>
  <c r="G306" i="20"/>
  <c r="CI305" i="20"/>
  <c r="CH305" i="20"/>
  <c r="CG305" i="20"/>
  <c r="CF305" i="20"/>
  <c r="CE305" i="20"/>
  <c r="CD305" i="20"/>
  <c r="CC305" i="20"/>
  <c r="CB305" i="20"/>
  <c r="CA305" i="20"/>
  <c r="BZ305" i="20"/>
  <c r="BY305" i="20"/>
  <c r="BX305" i="20"/>
  <c r="BW305" i="20"/>
  <c r="BV305" i="20"/>
  <c r="BU305" i="20"/>
  <c r="BT305" i="20"/>
  <c r="BS305" i="20"/>
  <c r="BR305" i="20"/>
  <c r="BQ305" i="20"/>
  <c r="BP305" i="20"/>
  <c r="BO305" i="20"/>
  <c r="BN305" i="20"/>
  <c r="BM305" i="20"/>
  <c r="BL305" i="20"/>
  <c r="BK305" i="20"/>
  <c r="BJ305" i="20"/>
  <c r="BI305" i="20"/>
  <c r="BH305" i="20"/>
  <c r="BG305" i="20"/>
  <c r="BF305" i="20"/>
  <c r="BE305" i="20"/>
  <c r="BD305" i="20"/>
  <c r="BC305" i="20"/>
  <c r="BB305" i="20"/>
  <c r="BA305" i="20"/>
  <c r="AZ305" i="20"/>
  <c r="AY305" i="20"/>
  <c r="AX305" i="20"/>
  <c r="AW305" i="20"/>
  <c r="AV305" i="20"/>
  <c r="AU305" i="20"/>
  <c r="AT305" i="20"/>
  <c r="AS305" i="20"/>
  <c r="AR305" i="20"/>
  <c r="AQ305" i="20"/>
  <c r="AP305" i="20"/>
  <c r="AO305" i="20"/>
  <c r="AN305" i="20"/>
  <c r="AM305" i="20"/>
  <c r="AL305" i="20"/>
  <c r="AK305" i="20"/>
  <c r="AJ305" i="20"/>
  <c r="AI305" i="20"/>
  <c r="AH305" i="20"/>
  <c r="AG305" i="20"/>
  <c r="AF305" i="20"/>
  <c r="AE305" i="20"/>
  <c r="AD305" i="20"/>
  <c r="AC305" i="20"/>
  <c r="AB305" i="20"/>
  <c r="AA305" i="20"/>
  <c r="Z305" i="20"/>
  <c r="Y305" i="20"/>
  <c r="X305" i="20"/>
  <c r="W305" i="20"/>
  <c r="V305" i="20"/>
  <c r="U305" i="20"/>
  <c r="T305" i="20"/>
  <c r="S305" i="20"/>
  <c r="R305" i="20"/>
  <c r="Q305" i="20"/>
  <c r="P305" i="20"/>
  <c r="O305" i="20"/>
  <c r="N305" i="20"/>
  <c r="M305" i="20"/>
  <c r="L305" i="20"/>
  <c r="K305" i="20"/>
  <c r="J305" i="20"/>
  <c r="I305" i="20"/>
  <c r="H305" i="20"/>
  <c r="CI269" i="20"/>
  <c r="CH269" i="20"/>
  <c r="CG269" i="20"/>
  <c r="CF269" i="20"/>
  <c r="CE269" i="20"/>
  <c r="CD269" i="20"/>
  <c r="CC269" i="20"/>
  <c r="CB269" i="20"/>
  <c r="CA269" i="20"/>
  <c r="BZ269" i="20"/>
  <c r="BY269" i="20"/>
  <c r="BX269" i="20"/>
  <c r="BW269" i="20"/>
  <c r="BV269" i="20"/>
  <c r="BU269" i="20"/>
  <c r="BT269" i="20"/>
  <c r="BS269" i="20"/>
  <c r="BR269" i="20"/>
  <c r="BQ269" i="20"/>
  <c r="BP269" i="20"/>
  <c r="BO269" i="20"/>
  <c r="BN269" i="20"/>
  <c r="BM269" i="20"/>
  <c r="BL269" i="20"/>
  <c r="BK269" i="20"/>
  <c r="BJ269" i="20"/>
  <c r="BI269" i="20"/>
  <c r="BH269" i="20"/>
  <c r="BG269" i="20"/>
  <c r="BF269" i="20"/>
  <c r="BE269" i="20"/>
  <c r="BD269" i="20"/>
  <c r="BC269" i="20"/>
  <c r="BB269" i="20"/>
  <c r="BA269" i="20"/>
  <c r="AZ269" i="20"/>
  <c r="AY269" i="20"/>
  <c r="AX269" i="20"/>
  <c r="AW269" i="20"/>
  <c r="AV269" i="20"/>
  <c r="AU269" i="20"/>
  <c r="AT269" i="20"/>
  <c r="AS269" i="20"/>
  <c r="AR269" i="20"/>
  <c r="AQ269" i="20"/>
  <c r="AP269" i="20"/>
  <c r="AO269" i="20"/>
  <c r="AN269" i="20"/>
  <c r="AM269" i="20"/>
  <c r="AL269" i="20"/>
  <c r="AK269" i="20"/>
  <c r="AJ269" i="20"/>
  <c r="AI269" i="20"/>
  <c r="AH269" i="20"/>
  <c r="AG269" i="20"/>
  <c r="AF269" i="20"/>
  <c r="AE269" i="20"/>
  <c r="AD269" i="20"/>
  <c r="AC269" i="20"/>
  <c r="AB269" i="20"/>
  <c r="AA269" i="20"/>
  <c r="Z269" i="20"/>
  <c r="Y269" i="20"/>
  <c r="X269" i="20"/>
  <c r="W269" i="20"/>
  <c r="V269" i="20"/>
  <c r="U269" i="20"/>
  <c r="T269" i="20"/>
  <c r="S269" i="20"/>
  <c r="R269" i="20"/>
  <c r="Q269" i="20"/>
  <c r="P269" i="20"/>
  <c r="O269" i="20"/>
  <c r="N269" i="20"/>
  <c r="M269" i="20"/>
  <c r="L269" i="20"/>
  <c r="K269" i="20"/>
  <c r="J269" i="20"/>
  <c r="I269" i="20"/>
  <c r="H269" i="20"/>
  <c r="G269" i="20"/>
  <c r="CI266" i="20"/>
  <c r="CH266" i="20"/>
  <c r="CG266" i="20"/>
  <c r="CF266" i="20"/>
  <c r="CE266" i="20"/>
  <c r="CD266" i="20"/>
  <c r="CC266" i="20"/>
  <c r="CB266" i="20"/>
  <c r="CA266" i="20"/>
  <c r="BZ266" i="20"/>
  <c r="BY266" i="20"/>
  <c r="BX266" i="20"/>
  <c r="BW266" i="20"/>
  <c r="BV266" i="20"/>
  <c r="BU266" i="20"/>
  <c r="BT266" i="20"/>
  <c r="BS266" i="20"/>
  <c r="BR266" i="20"/>
  <c r="BQ266" i="20"/>
  <c r="BP266" i="20"/>
  <c r="BO266" i="20"/>
  <c r="BN266" i="20"/>
  <c r="BM266" i="20"/>
  <c r="BL266" i="20"/>
  <c r="BK266" i="20"/>
  <c r="BJ266" i="20"/>
  <c r="BI266" i="20"/>
  <c r="BH266" i="20"/>
  <c r="BG266" i="20"/>
  <c r="BF266" i="20"/>
  <c r="BE266" i="20"/>
  <c r="BD266" i="20"/>
  <c r="BC266" i="20"/>
  <c r="BB266" i="20"/>
  <c r="BA266" i="20"/>
  <c r="AZ266" i="20"/>
  <c r="AY266" i="20"/>
  <c r="AX266" i="20"/>
  <c r="AW266" i="20"/>
  <c r="AV266" i="20"/>
  <c r="AU266" i="20"/>
  <c r="AT266" i="20"/>
  <c r="AS266" i="20"/>
  <c r="AR266" i="20"/>
  <c r="AQ266" i="20"/>
  <c r="AP266" i="20"/>
  <c r="AO266" i="20"/>
  <c r="AN266" i="20"/>
  <c r="AM266" i="20"/>
  <c r="AL266" i="20"/>
  <c r="G265" i="20"/>
  <c r="G264" i="20"/>
  <c r="G263" i="20"/>
  <c r="CI262" i="20"/>
  <c r="CH262" i="20"/>
  <c r="CG262" i="20"/>
  <c r="CF262" i="20"/>
  <c r="CE262" i="20"/>
  <c r="CD262" i="20"/>
  <c r="CC262" i="20"/>
  <c r="CB262" i="20"/>
  <c r="CA262" i="20"/>
  <c r="BZ262" i="20"/>
  <c r="BY262" i="20"/>
  <c r="BX262" i="20"/>
  <c r="BW262" i="20"/>
  <c r="BV262" i="20"/>
  <c r="BU262" i="20"/>
  <c r="BT262" i="20"/>
  <c r="BS262" i="20"/>
  <c r="BR262" i="20"/>
  <c r="BQ262" i="20"/>
  <c r="BP262" i="20"/>
  <c r="BO262" i="20"/>
  <c r="BN262" i="20"/>
  <c r="BM262" i="20"/>
  <c r="BL262" i="20"/>
  <c r="BK262" i="20"/>
  <c r="BJ262" i="20"/>
  <c r="BI262" i="20"/>
  <c r="BH262" i="20"/>
  <c r="BG262" i="20"/>
  <c r="BF262" i="20"/>
  <c r="BE262" i="20"/>
  <c r="BD262" i="20"/>
  <c r="BC262" i="20"/>
  <c r="BB262" i="20"/>
  <c r="BA262" i="20"/>
  <c r="AZ262" i="20"/>
  <c r="AY262" i="20"/>
  <c r="AX262" i="20"/>
  <c r="AW262" i="20"/>
  <c r="AV262" i="20"/>
  <c r="AU262" i="20"/>
  <c r="AT262" i="20"/>
  <c r="AS262" i="20"/>
  <c r="AR262" i="20"/>
  <c r="AQ262" i="20"/>
  <c r="AP262" i="20"/>
  <c r="AO262" i="20"/>
  <c r="AN262" i="20"/>
  <c r="AM262" i="20"/>
  <c r="AL262" i="20"/>
  <c r="AK262" i="20"/>
  <c r="AJ262" i="20"/>
  <c r="AI262" i="20"/>
  <c r="AH262" i="20"/>
  <c r="AG262" i="20"/>
  <c r="AF262" i="20"/>
  <c r="AE262" i="20"/>
  <c r="AD262" i="20"/>
  <c r="AC262" i="20"/>
  <c r="AB262" i="20"/>
  <c r="AA262" i="20"/>
  <c r="Z262" i="20"/>
  <c r="Y262" i="20"/>
  <c r="X262" i="20"/>
  <c r="W262" i="20"/>
  <c r="V262" i="20"/>
  <c r="U262" i="20"/>
  <c r="T262" i="20"/>
  <c r="S262" i="20"/>
  <c r="R262" i="20"/>
  <c r="Q262" i="20"/>
  <c r="P262" i="20"/>
  <c r="O262" i="20"/>
  <c r="N262" i="20"/>
  <c r="M262" i="20"/>
  <c r="L262" i="20"/>
  <c r="K262" i="20"/>
  <c r="J262" i="20"/>
  <c r="I262" i="20"/>
  <c r="H262" i="20"/>
  <c r="G262" i="20"/>
  <c r="G257" i="20"/>
  <c r="H247" i="20"/>
  <c r="CI242" i="20"/>
  <c r="CI389" i="20" s="1"/>
  <c r="CH242" i="20"/>
  <c r="CG242" i="20"/>
  <c r="CG389" i="20" s="1"/>
  <c r="CF242" i="20"/>
  <c r="CF389" i="20" s="1"/>
  <c r="CE242" i="20"/>
  <c r="CE389" i="20" s="1"/>
  <c r="CD242" i="20"/>
  <c r="CC242" i="20"/>
  <c r="CB242" i="20"/>
  <c r="CB389" i="20" s="1"/>
  <c r="CA242" i="20"/>
  <c r="CA389" i="20" s="1"/>
  <c r="BZ242" i="20"/>
  <c r="BY242" i="20"/>
  <c r="BY389" i="20" s="1"/>
  <c r="BX242" i="20"/>
  <c r="BX389" i="20" s="1"/>
  <c r="BW242" i="20"/>
  <c r="BW389" i="20" s="1"/>
  <c r="BV242" i="20"/>
  <c r="BU242" i="20"/>
  <c r="BT242" i="20"/>
  <c r="BT389" i="20" s="1"/>
  <c r="BS242" i="20"/>
  <c r="BS389" i="20" s="1"/>
  <c r="BR242" i="20"/>
  <c r="BQ242" i="20"/>
  <c r="BQ389" i="20" s="1"/>
  <c r="BP242" i="20"/>
  <c r="BP389" i="20" s="1"/>
  <c r="BO242" i="20"/>
  <c r="BO389" i="20" s="1"/>
  <c r="BN242" i="20"/>
  <c r="BM242" i="20"/>
  <c r="BL242" i="20"/>
  <c r="BL389" i="20" s="1"/>
  <c r="BK242" i="20"/>
  <c r="BK389" i="20" s="1"/>
  <c r="BJ242" i="20"/>
  <c r="BI242" i="20"/>
  <c r="BI389" i="20" s="1"/>
  <c r="BH242" i="20"/>
  <c r="BH389" i="20" s="1"/>
  <c r="BG242" i="20"/>
  <c r="BG389" i="20" s="1"/>
  <c r="BF242" i="20"/>
  <c r="BE242" i="20"/>
  <c r="BD242" i="20"/>
  <c r="BD389" i="20" s="1"/>
  <c r="BC242" i="20"/>
  <c r="BC389" i="20" s="1"/>
  <c r="BB242" i="20"/>
  <c r="BA242" i="20"/>
  <c r="BA389" i="20" s="1"/>
  <c r="AZ242" i="20"/>
  <c r="AZ389" i="20" s="1"/>
  <c r="AY242" i="20"/>
  <c r="AY389" i="20" s="1"/>
  <c r="AX242" i="20"/>
  <c r="AW242" i="20"/>
  <c r="AV242" i="20"/>
  <c r="AV389" i="20" s="1"/>
  <c r="AU242" i="20"/>
  <c r="AU389" i="20" s="1"/>
  <c r="AT242" i="20"/>
  <c r="AS242" i="20"/>
  <c r="AS389" i="20" s="1"/>
  <c r="AR242" i="20"/>
  <c r="AR389" i="20" s="1"/>
  <c r="AQ242" i="20"/>
  <c r="AQ389" i="20" s="1"/>
  <c r="AP242" i="20"/>
  <c r="AO242" i="20"/>
  <c r="AN242" i="20"/>
  <c r="AN389" i="20" s="1"/>
  <c r="AM242" i="20"/>
  <c r="AM389" i="20" s="1"/>
  <c r="AL242" i="20"/>
  <c r="AK242" i="20"/>
  <c r="AK389" i="20" s="1"/>
  <c r="AJ242" i="20"/>
  <c r="AJ389" i="20" s="1"/>
  <c r="AI242" i="20"/>
  <c r="AI389" i="20" s="1"/>
  <c r="AH242" i="20"/>
  <c r="AG242" i="20"/>
  <c r="AF242" i="20"/>
  <c r="AF389" i="20" s="1"/>
  <c r="AE242" i="20"/>
  <c r="AE389" i="20" s="1"/>
  <c r="AD242" i="20"/>
  <c r="AC242" i="20"/>
  <c r="AC389" i="20" s="1"/>
  <c r="AB242" i="20"/>
  <c r="AB389" i="20" s="1"/>
  <c r="AA242" i="20"/>
  <c r="AA389" i="20" s="1"/>
  <c r="Z242" i="20"/>
  <c r="Y242" i="20"/>
  <c r="X242" i="20"/>
  <c r="X389" i="20" s="1"/>
  <c r="W242" i="20"/>
  <c r="W389" i="20" s="1"/>
  <c r="V242" i="20"/>
  <c r="U242" i="20"/>
  <c r="U389" i="20" s="1"/>
  <c r="T242" i="20"/>
  <c r="T389" i="20" s="1"/>
  <c r="S242" i="20"/>
  <c r="S389" i="20" s="1"/>
  <c r="R242" i="20"/>
  <c r="Q242" i="20"/>
  <c r="P242" i="20"/>
  <c r="P389" i="20" s="1"/>
  <c r="O242" i="20"/>
  <c r="O389" i="20" s="1"/>
  <c r="N242" i="20"/>
  <c r="M242" i="20"/>
  <c r="M389" i="20" s="1"/>
  <c r="L242" i="20"/>
  <c r="L389" i="20" s="1"/>
  <c r="K242" i="20"/>
  <c r="K389" i="20" s="1"/>
  <c r="J242" i="20"/>
  <c r="I242" i="20"/>
  <c r="H242" i="20"/>
  <c r="H389" i="20" s="1"/>
  <c r="G242" i="20"/>
  <c r="CI233" i="20"/>
  <c r="CH233" i="20"/>
  <c r="CG233" i="20"/>
  <c r="CF233" i="20"/>
  <c r="CE233" i="20"/>
  <c r="CD233" i="20"/>
  <c r="CC233" i="20"/>
  <c r="CB233" i="20"/>
  <c r="CA233" i="20"/>
  <c r="BZ233" i="20"/>
  <c r="BY233" i="20"/>
  <c r="BX233" i="20"/>
  <c r="BW233" i="20"/>
  <c r="BV233" i="20"/>
  <c r="BU233" i="20"/>
  <c r="BT233" i="20"/>
  <c r="BS233" i="20"/>
  <c r="BR233" i="20"/>
  <c r="BQ233" i="20"/>
  <c r="BP233" i="20"/>
  <c r="BO233" i="20"/>
  <c r="BN233" i="20"/>
  <c r="BM233" i="20"/>
  <c r="BL233" i="20"/>
  <c r="BK233" i="20"/>
  <c r="BJ233" i="20"/>
  <c r="BI233" i="20"/>
  <c r="BH233" i="20"/>
  <c r="BG233" i="20"/>
  <c r="BF233" i="20"/>
  <c r="BE233" i="20"/>
  <c r="BD233" i="20"/>
  <c r="BC233" i="20"/>
  <c r="BB233" i="20"/>
  <c r="BA233" i="20"/>
  <c r="AZ233" i="20"/>
  <c r="AY233" i="20"/>
  <c r="AX233" i="20"/>
  <c r="AW233" i="20"/>
  <c r="AV233" i="20"/>
  <c r="AU233" i="20"/>
  <c r="AT233" i="20"/>
  <c r="AS233" i="20"/>
  <c r="AR233" i="20"/>
  <c r="AQ233" i="20"/>
  <c r="AP233" i="20"/>
  <c r="AO233" i="20"/>
  <c r="AN233" i="20"/>
  <c r="AM233" i="20"/>
  <c r="AL233" i="20"/>
  <c r="AK233" i="20"/>
  <c r="AJ233" i="20"/>
  <c r="AI233" i="20"/>
  <c r="AH233" i="20"/>
  <c r="AG233" i="20"/>
  <c r="AF233" i="20"/>
  <c r="AE233" i="20"/>
  <c r="AD233" i="20"/>
  <c r="AC233" i="20"/>
  <c r="AB233" i="20"/>
  <c r="AA233" i="20"/>
  <c r="Z233" i="20"/>
  <c r="Y233" i="20"/>
  <c r="X233" i="20"/>
  <c r="W233" i="20"/>
  <c r="V233" i="20"/>
  <c r="U233" i="20"/>
  <c r="T233" i="20"/>
  <c r="S233" i="20"/>
  <c r="R233" i="20"/>
  <c r="Q233" i="20"/>
  <c r="P233" i="20"/>
  <c r="O233" i="20"/>
  <c r="N233" i="20"/>
  <c r="M233" i="20"/>
  <c r="L233" i="20"/>
  <c r="K233" i="20"/>
  <c r="J233" i="20"/>
  <c r="I233" i="20"/>
  <c r="H233" i="20"/>
  <c r="G233" i="20"/>
  <c r="CI232" i="20"/>
  <c r="CH232" i="20"/>
  <c r="CG232" i="20"/>
  <c r="CF232" i="20"/>
  <c r="CE232" i="20"/>
  <c r="CD232" i="20"/>
  <c r="CC232" i="20"/>
  <c r="CB232" i="20"/>
  <c r="CA232" i="20"/>
  <c r="BZ232" i="20"/>
  <c r="BY232" i="20"/>
  <c r="BX232" i="20"/>
  <c r="BW232" i="20"/>
  <c r="BV232" i="20"/>
  <c r="BU232" i="20"/>
  <c r="BT232" i="20"/>
  <c r="BS232" i="20"/>
  <c r="BR232" i="20"/>
  <c r="BQ232" i="20"/>
  <c r="BP232" i="20"/>
  <c r="BO232" i="20"/>
  <c r="BN232" i="20"/>
  <c r="BM232" i="20"/>
  <c r="BL232" i="20"/>
  <c r="BK232" i="20"/>
  <c r="BJ232" i="20"/>
  <c r="BI232" i="20"/>
  <c r="BH232" i="20"/>
  <c r="BG232" i="20"/>
  <c r="BF232" i="20"/>
  <c r="BE232" i="20"/>
  <c r="BD232" i="20"/>
  <c r="BC232" i="20"/>
  <c r="BB232" i="20"/>
  <c r="BA232" i="20"/>
  <c r="AZ232" i="20"/>
  <c r="AY232" i="20"/>
  <c r="AX232" i="20"/>
  <c r="AW232" i="20"/>
  <c r="AV232" i="20"/>
  <c r="AU232" i="20"/>
  <c r="AT232" i="20"/>
  <c r="AS232" i="20"/>
  <c r="AR232" i="20"/>
  <c r="AQ232" i="20"/>
  <c r="AP232" i="20"/>
  <c r="AO232" i="20"/>
  <c r="AN232" i="20"/>
  <c r="AM232" i="20"/>
  <c r="AL232" i="20"/>
  <c r="AK232" i="20"/>
  <c r="AJ232" i="20"/>
  <c r="AI232" i="20"/>
  <c r="AH232" i="20"/>
  <c r="AG232" i="20"/>
  <c r="AF232" i="20"/>
  <c r="AE232" i="20"/>
  <c r="AD232" i="20"/>
  <c r="AC232" i="20"/>
  <c r="AB232" i="20"/>
  <c r="AA232" i="20"/>
  <c r="Z232" i="20"/>
  <c r="Y232" i="20"/>
  <c r="X232" i="20"/>
  <c r="W232" i="20"/>
  <c r="V232" i="20"/>
  <c r="U232" i="20"/>
  <c r="T232" i="20"/>
  <c r="S232" i="20"/>
  <c r="R232" i="20"/>
  <c r="Q232" i="20"/>
  <c r="P232" i="20"/>
  <c r="O232" i="20"/>
  <c r="N232" i="20"/>
  <c r="M232" i="20"/>
  <c r="L232" i="20"/>
  <c r="K232" i="20"/>
  <c r="J232" i="20"/>
  <c r="I232" i="20"/>
  <c r="H232" i="20"/>
  <c r="G232" i="20"/>
  <c r="CI231" i="20"/>
  <c r="CH231" i="20"/>
  <c r="CG231" i="20"/>
  <c r="CF231" i="20"/>
  <c r="CE231" i="20"/>
  <c r="CD231" i="20"/>
  <c r="CC231" i="20"/>
  <c r="CB231" i="20"/>
  <c r="CA231" i="20"/>
  <c r="BZ231" i="20"/>
  <c r="BY231" i="20"/>
  <c r="BX231" i="20"/>
  <c r="BW231" i="20"/>
  <c r="BV231" i="20"/>
  <c r="BU231" i="20"/>
  <c r="BT231" i="20"/>
  <c r="BS231" i="20"/>
  <c r="BR231" i="20"/>
  <c r="BQ231" i="20"/>
  <c r="BP231" i="20"/>
  <c r="BO231" i="20"/>
  <c r="BN231" i="20"/>
  <c r="BM231" i="20"/>
  <c r="BL231" i="20"/>
  <c r="BK231" i="20"/>
  <c r="BJ231" i="20"/>
  <c r="BI231" i="20"/>
  <c r="BH231" i="20"/>
  <c r="BG231" i="20"/>
  <c r="BF231" i="20"/>
  <c r="BE231" i="20"/>
  <c r="BD231" i="20"/>
  <c r="BC231" i="20"/>
  <c r="BB231" i="20"/>
  <c r="BA231" i="20"/>
  <c r="AZ231" i="20"/>
  <c r="AY231" i="20"/>
  <c r="AX231" i="20"/>
  <c r="AW231" i="20"/>
  <c r="AV231" i="20"/>
  <c r="AU231" i="20"/>
  <c r="AT231" i="20"/>
  <c r="AS231" i="20"/>
  <c r="AR231" i="20"/>
  <c r="AQ231" i="20"/>
  <c r="AP231" i="20"/>
  <c r="AO231" i="20"/>
  <c r="AN231" i="20"/>
  <c r="AM231" i="20"/>
  <c r="AL231" i="20"/>
  <c r="AK231" i="20"/>
  <c r="AJ231" i="20"/>
  <c r="AI231" i="20"/>
  <c r="AH231" i="20"/>
  <c r="AG231" i="20"/>
  <c r="AF231" i="20"/>
  <c r="AE231" i="20"/>
  <c r="AD231" i="20"/>
  <c r="AC231" i="20"/>
  <c r="AB231" i="20"/>
  <c r="AA231" i="20"/>
  <c r="Z231" i="20"/>
  <c r="Y231" i="20"/>
  <c r="X231" i="20"/>
  <c r="W231" i="20"/>
  <c r="V231" i="20"/>
  <c r="U231" i="20"/>
  <c r="T231" i="20"/>
  <c r="S231" i="20"/>
  <c r="R231" i="20"/>
  <c r="Q231" i="20"/>
  <c r="P231" i="20"/>
  <c r="O231" i="20"/>
  <c r="N231" i="20"/>
  <c r="M231" i="20"/>
  <c r="L231" i="20"/>
  <c r="K231" i="20"/>
  <c r="J231" i="20"/>
  <c r="I231" i="20"/>
  <c r="H231" i="20"/>
  <c r="G231" i="20"/>
  <c r="CI230" i="20"/>
  <c r="CH230" i="20"/>
  <c r="CG230" i="20"/>
  <c r="CF230" i="20"/>
  <c r="CE230" i="20"/>
  <c r="CD230" i="20"/>
  <c r="CC230" i="20"/>
  <c r="CB230" i="20"/>
  <c r="CA230" i="20"/>
  <c r="BZ230" i="20"/>
  <c r="BY230" i="20"/>
  <c r="BX230" i="20"/>
  <c r="BW230" i="20"/>
  <c r="BV230" i="20"/>
  <c r="BU230" i="20"/>
  <c r="BT230" i="20"/>
  <c r="BS230" i="20"/>
  <c r="BR230" i="20"/>
  <c r="BQ230" i="20"/>
  <c r="BP230" i="20"/>
  <c r="BO230" i="20"/>
  <c r="BN230" i="20"/>
  <c r="BM230" i="20"/>
  <c r="BL230" i="20"/>
  <c r="BK230" i="20"/>
  <c r="BJ230" i="20"/>
  <c r="BI230" i="20"/>
  <c r="BH230" i="20"/>
  <c r="BG230" i="20"/>
  <c r="BF230" i="20"/>
  <c r="BE230" i="20"/>
  <c r="BD230" i="20"/>
  <c r="BC230" i="20"/>
  <c r="BB230" i="20"/>
  <c r="BA230" i="20"/>
  <c r="AZ230" i="20"/>
  <c r="AY230" i="20"/>
  <c r="AX230" i="20"/>
  <c r="AW230" i="20"/>
  <c r="AV230" i="20"/>
  <c r="AU230" i="20"/>
  <c r="AT230" i="20"/>
  <c r="AS230" i="20"/>
  <c r="AR230" i="20"/>
  <c r="AQ230" i="20"/>
  <c r="AP230" i="20"/>
  <c r="AO230" i="20"/>
  <c r="AN230" i="20"/>
  <c r="AM230" i="20"/>
  <c r="AL230" i="20"/>
  <c r="AK230" i="20"/>
  <c r="AJ230" i="20"/>
  <c r="AI230" i="20"/>
  <c r="AH230" i="20"/>
  <c r="AG230" i="20"/>
  <c r="AF230" i="20"/>
  <c r="AE230" i="20"/>
  <c r="AD230" i="20"/>
  <c r="AC230" i="20"/>
  <c r="AB230" i="20"/>
  <c r="AA230" i="20"/>
  <c r="Z230" i="20"/>
  <c r="Y230" i="20"/>
  <c r="X230" i="20"/>
  <c r="W230" i="20"/>
  <c r="V230" i="20"/>
  <c r="U230" i="20"/>
  <c r="T230" i="20"/>
  <c r="S230" i="20"/>
  <c r="R230" i="20"/>
  <c r="Q230" i="20"/>
  <c r="P230" i="20"/>
  <c r="O230" i="20"/>
  <c r="N230" i="20"/>
  <c r="M230" i="20"/>
  <c r="L230" i="20"/>
  <c r="K230" i="20"/>
  <c r="J230" i="20"/>
  <c r="I230" i="20"/>
  <c r="H230" i="20"/>
  <c r="CI213" i="20"/>
  <c r="CH213" i="20"/>
  <c r="CH222" i="20" s="1"/>
  <c r="CH223" i="20" s="1"/>
  <c r="CG213" i="20"/>
  <c r="CG222" i="20" s="1"/>
  <c r="CG223" i="20" s="1"/>
  <c r="CF213" i="20"/>
  <c r="CF222" i="20" s="1"/>
  <c r="CF223" i="20" s="1"/>
  <c r="CE213" i="20"/>
  <c r="CD213" i="20"/>
  <c r="CD222" i="20" s="1"/>
  <c r="CD223" i="20" s="1"/>
  <c r="CC213" i="20"/>
  <c r="CC222" i="20" s="1"/>
  <c r="CC223" i="20" s="1"/>
  <c r="CB213" i="20"/>
  <c r="CA213" i="20"/>
  <c r="BZ213" i="20"/>
  <c r="BY213" i="20"/>
  <c r="BY222" i="20" s="1"/>
  <c r="BY223" i="20" s="1"/>
  <c r="BX213" i="20"/>
  <c r="BX222" i="20" s="1"/>
  <c r="BX223" i="20" s="1"/>
  <c r="BW213" i="20"/>
  <c r="BV213" i="20"/>
  <c r="BV222" i="20" s="1"/>
  <c r="BV223" i="20" s="1"/>
  <c r="BU213" i="20"/>
  <c r="BU222" i="20" s="1"/>
  <c r="BU223" i="20" s="1"/>
  <c r="BT213" i="20"/>
  <c r="BS213" i="20"/>
  <c r="BR213" i="20"/>
  <c r="BQ213" i="20"/>
  <c r="BQ222" i="20" s="1"/>
  <c r="BQ223" i="20" s="1"/>
  <c r="BP213" i="20"/>
  <c r="BP222" i="20" s="1"/>
  <c r="BP223" i="20" s="1"/>
  <c r="BO213" i="20"/>
  <c r="BN213" i="20"/>
  <c r="BN222" i="20" s="1"/>
  <c r="BN223" i="20" s="1"/>
  <c r="BM213" i="20"/>
  <c r="BM222" i="20" s="1"/>
  <c r="BM223" i="20" s="1"/>
  <c r="BL213" i="20"/>
  <c r="BK213" i="20"/>
  <c r="BJ213" i="20"/>
  <c r="BI213" i="20"/>
  <c r="BI222" i="20" s="1"/>
  <c r="BI223" i="20" s="1"/>
  <c r="BH213" i="20"/>
  <c r="BG213" i="20"/>
  <c r="BF213" i="20"/>
  <c r="BF222" i="20" s="1"/>
  <c r="BF223" i="20" s="1"/>
  <c r="BE213" i="20"/>
  <c r="BE222" i="20" s="1"/>
  <c r="BE223" i="20" s="1"/>
  <c r="BD213" i="20"/>
  <c r="BC213" i="20"/>
  <c r="BB213" i="20"/>
  <c r="BA213" i="20"/>
  <c r="BA222" i="20" s="1"/>
  <c r="BA223" i="20" s="1"/>
  <c r="AZ213" i="20"/>
  <c r="AZ222" i="20" s="1"/>
  <c r="AZ223" i="20" s="1"/>
  <c r="AY213" i="20"/>
  <c r="AX213" i="20"/>
  <c r="AX222" i="20" s="1"/>
  <c r="AX223" i="20" s="1"/>
  <c r="AW213" i="20"/>
  <c r="AW222" i="20" s="1"/>
  <c r="AW223" i="20" s="1"/>
  <c r="AV213" i="20"/>
  <c r="AU213" i="20"/>
  <c r="AT213" i="20"/>
  <c r="AS213" i="20"/>
  <c r="AS222" i="20" s="1"/>
  <c r="AS223" i="20" s="1"/>
  <c r="AR213" i="20"/>
  <c r="AR222" i="20" s="1"/>
  <c r="AR223" i="20" s="1"/>
  <c r="AQ213" i="20"/>
  <c r="AP213" i="20"/>
  <c r="AP222" i="20" s="1"/>
  <c r="AP223" i="20" s="1"/>
  <c r="AO213" i="20"/>
  <c r="AO222" i="20" s="1"/>
  <c r="AO223" i="20" s="1"/>
  <c r="AN213" i="20"/>
  <c r="AM213" i="20"/>
  <c r="AM212" i="20" s="1"/>
  <c r="AM309" i="20" s="1"/>
  <c r="AL213" i="20"/>
  <c r="AK213" i="20"/>
  <c r="AK222" i="20" s="1"/>
  <c r="AK223" i="20" s="1"/>
  <c r="AJ213" i="20"/>
  <c r="AJ222" i="20" s="1"/>
  <c r="AJ223" i="20" s="1"/>
  <c r="AI213" i="20"/>
  <c r="AH213" i="20"/>
  <c r="AH222" i="20" s="1"/>
  <c r="AH223" i="20" s="1"/>
  <c r="AG213" i="20"/>
  <c r="AG222" i="20" s="1"/>
  <c r="AG223" i="20" s="1"/>
  <c r="AF213" i="20"/>
  <c r="AE213" i="20"/>
  <c r="AD213" i="20"/>
  <c r="AC213" i="20"/>
  <c r="AC222" i="20" s="1"/>
  <c r="AC223" i="20" s="1"/>
  <c r="AB213" i="20"/>
  <c r="AA213" i="20"/>
  <c r="Z213" i="20"/>
  <c r="Z222" i="20" s="1"/>
  <c r="Z223" i="20" s="1"/>
  <c r="Y213" i="20"/>
  <c r="Y222" i="20" s="1"/>
  <c r="Y223" i="20" s="1"/>
  <c r="X213" i="20"/>
  <c r="W213" i="20"/>
  <c r="V213" i="20"/>
  <c r="U213" i="20"/>
  <c r="U222" i="20" s="1"/>
  <c r="U223" i="20" s="1"/>
  <c r="T213" i="20"/>
  <c r="T222" i="20" s="1"/>
  <c r="T223" i="20" s="1"/>
  <c r="S213" i="20"/>
  <c r="R213" i="20"/>
  <c r="R222" i="20" s="1"/>
  <c r="R223" i="20" s="1"/>
  <c r="Q213" i="20"/>
  <c r="Q222" i="20" s="1"/>
  <c r="Q223" i="20" s="1"/>
  <c r="P213" i="20"/>
  <c r="O213" i="20"/>
  <c r="N213" i="20"/>
  <c r="M213" i="20"/>
  <c r="M222" i="20" s="1"/>
  <c r="M223" i="20" s="1"/>
  <c r="L213" i="20"/>
  <c r="L222" i="20" s="1"/>
  <c r="L223" i="20" s="1"/>
  <c r="K213" i="20"/>
  <c r="K212" i="20" s="1"/>
  <c r="K309" i="20" s="1"/>
  <c r="J213" i="20"/>
  <c r="J222" i="20" s="1"/>
  <c r="J223" i="20" s="1"/>
  <c r="I213" i="20"/>
  <c r="I222" i="20" s="1"/>
  <c r="I223" i="20" s="1"/>
  <c r="H213" i="20"/>
  <c r="G213" i="20"/>
  <c r="CH212" i="20"/>
  <c r="CH309" i="20" s="1"/>
  <c r="CG212" i="20"/>
  <c r="CG309" i="20" s="1"/>
  <c r="CG312" i="20" s="1"/>
  <c r="CF212" i="20"/>
  <c r="CF309" i="20" s="1"/>
  <c r="C185" i="20"/>
  <c r="CI178" i="20"/>
  <c r="CH178" i="20"/>
  <c r="CG178" i="20"/>
  <c r="CF178" i="20"/>
  <c r="CE178" i="20"/>
  <c r="CD178" i="20"/>
  <c r="CC178" i="20"/>
  <c r="CB178" i="20"/>
  <c r="CA178" i="20"/>
  <c r="BZ178" i="20"/>
  <c r="BY178" i="20"/>
  <c r="BX178" i="20"/>
  <c r="BW178" i="20"/>
  <c r="BV178" i="20"/>
  <c r="BU178" i="20"/>
  <c r="BT178" i="20"/>
  <c r="BS178" i="20"/>
  <c r="BR178" i="20"/>
  <c r="BQ178" i="20"/>
  <c r="BP178" i="20"/>
  <c r="BO178" i="20"/>
  <c r="BN178" i="20"/>
  <c r="BM178" i="20"/>
  <c r="BL178" i="20"/>
  <c r="BK178" i="20"/>
  <c r="BJ178" i="20"/>
  <c r="BI178" i="20"/>
  <c r="BH178" i="20"/>
  <c r="BG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P26" i="19" s="1"/>
  <c r="AJ178" i="20"/>
  <c r="AI178" i="20"/>
  <c r="AH178" i="20"/>
  <c r="AG178" i="20"/>
  <c r="AF178" i="20"/>
  <c r="AE178" i="20"/>
  <c r="AD178" i="20"/>
  <c r="AC178" i="20"/>
  <c r="AB178" i="20"/>
  <c r="AA178" i="20"/>
  <c r="N26" i="19" s="1"/>
  <c r="Z178" i="20"/>
  <c r="Y178" i="20"/>
  <c r="X178" i="20"/>
  <c r="W178" i="20"/>
  <c r="V178" i="20"/>
  <c r="M26" i="19" s="1"/>
  <c r="U178" i="20"/>
  <c r="T178" i="20"/>
  <c r="S178" i="20"/>
  <c r="R178" i="20"/>
  <c r="Q178" i="20"/>
  <c r="L26" i="19" s="1"/>
  <c r="P178" i="20"/>
  <c r="O178" i="20"/>
  <c r="N178" i="20"/>
  <c r="M178" i="20"/>
  <c r="L178" i="20"/>
  <c r="K26" i="19" s="1"/>
  <c r="K178" i="20"/>
  <c r="J178" i="20"/>
  <c r="I178" i="20"/>
  <c r="H178" i="20"/>
  <c r="CI171" i="20"/>
  <c r="CH171" i="20"/>
  <c r="CG171" i="20"/>
  <c r="CF171" i="20"/>
  <c r="CE171" i="20"/>
  <c r="CD171" i="20"/>
  <c r="CC171" i="20"/>
  <c r="CB171" i="20"/>
  <c r="CA171" i="20"/>
  <c r="BZ171" i="20"/>
  <c r="BY171" i="20"/>
  <c r="BX171" i="20"/>
  <c r="BW171" i="20"/>
  <c r="BV171" i="20"/>
  <c r="BU171" i="20"/>
  <c r="BT171" i="20"/>
  <c r="BS171" i="20"/>
  <c r="BR171" i="20"/>
  <c r="BQ171" i="20"/>
  <c r="BP171" i="20"/>
  <c r="BO171" i="20"/>
  <c r="BN171" i="20"/>
  <c r="BM171" i="20"/>
  <c r="BL171" i="20"/>
  <c r="BK171" i="20"/>
  <c r="BJ171" i="20"/>
  <c r="BI171" i="20"/>
  <c r="BH171" i="20"/>
  <c r="BG171" i="20"/>
  <c r="BF171" i="20"/>
  <c r="BE171" i="20"/>
  <c r="BD171" i="20"/>
  <c r="BC171" i="20"/>
  <c r="BB171"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V171" i="20"/>
  <c r="U171" i="20"/>
  <c r="T171" i="20"/>
  <c r="S171" i="20"/>
  <c r="R171" i="20"/>
  <c r="Q171" i="20"/>
  <c r="P171" i="20"/>
  <c r="O171" i="20"/>
  <c r="N171" i="20"/>
  <c r="M171" i="20"/>
  <c r="L171" i="20"/>
  <c r="K171" i="20"/>
  <c r="J171" i="20"/>
  <c r="I171" i="20"/>
  <c r="H171" i="20"/>
  <c r="H156" i="20"/>
  <c r="CI150" i="20"/>
  <c r="CH150" i="20"/>
  <c r="CG150" i="20"/>
  <c r="CF150" i="20"/>
  <c r="CE150" i="20"/>
  <c r="CD150" i="20"/>
  <c r="CC150" i="20"/>
  <c r="CB150" i="20"/>
  <c r="CA150" i="20"/>
  <c r="BZ150" i="20"/>
  <c r="BY150" i="20"/>
  <c r="BX150" i="20"/>
  <c r="BW150" i="20"/>
  <c r="BV150" i="20"/>
  <c r="BU150" i="20"/>
  <c r="BT150" i="20"/>
  <c r="BS150" i="20"/>
  <c r="BR150" i="20"/>
  <c r="BQ150" i="20"/>
  <c r="BP150" i="20"/>
  <c r="BO150" i="20"/>
  <c r="BN150" i="20"/>
  <c r="BM150" i="20"/>
  <c r="BL150" i="20"/>
  <c r="BK150" i="20"/>
  <c r="BJ150" i="20"/>
  <c r="BI150" i="20"/>
  <c r="BH150" i="20"/>
  <c r="BG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V150" i="20"/>
  <c r="U150" i="20"/>
  <c r="T150" i="20"/>
  <c r="S150" i="20"/>
  <c r="R150" i="20"/>
  <c r="Q150" i="20"/>
  <c r="P150" i="20"/>
  <c r="O150" i="20"/>
  <c r="N150" i="20"/>
  <c r="M150" i="20"/>
  <c r="L150" i="20"/>
  <c r="K150" i="20"/>
  <c r="J150" i="20"/>
  <c r="I150" i="20"/>
  <c r="H150" i="20"/>
  <c r="CI149" i="20"/>
  <c r="CH149" i="20"/>
  <c r="CG149" i="20"/>
  <c r="CF149" i="20"/>
  <c r="CE149" i="20"/>
  <c r="CD149" i="20"/>
  <c r="CC149" i="20"/>
  <c r="CB149" i="20"/>
  <c r="CA149" i="20"/>
  <c r="BZ149" i="20"/>
  <c r="BY149" i="20"/>
  <c r="BX149" i="20"/>
  <c r="BW149" i="20"/>
  <c r="BV149" i="20"/>
  <c r="BU149" i="20"/>
  <c r="BT149" i="20"/>
  <c r="BS149" i="20"/>
  <c r="BR149" i="20"/>
  <c r="BQ149" i="20"/>
  <c r="BP149" i="20"/>
  <c r="BO149" i="20"/>
  <c r="BN149" i="20"/>
  <c r="BM149" i="20"/>
  <c r="BL149" i="20"/>
  <c r="BK149" i="20"/>
  <c r="BJ149" i="20"/>
  <c r="BI149" i="20"/>
  <c r="BH149" i="20"/>
  <c r="BG149" i="20"/>
  <c r="BF149" i="20"/>
  <c r="BE149" i="20"/>
  <c r="BD149" i="20"/>
  <c r="BC149" i="20"/>
  <c r="BB149"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V149" i="20"/>
  <c r="U149" i="20"/>
  <c r="T149" i="20"/>
  <c r="S149" i="20"/>
  <c r="R149" i="20"/>
  <c r="Q149" i="20"/>
  <c r="P149" i="20"/>
  <c r="O149" i="20"/>
  <c r="N149" i="20"/>
  <c r="M149" i="20"/>
  <c r="L149" i="20"/>
  <c r="K149" i="20"/>
  <c r="J149" i="20"/>
  <c r="I149" i="20"/>
  <c r="H149" i="20"/>
  <c r="CI148" i="20"/>
  <c r="CH148" i="20"/>
  <c r="CG148" i="20"/>
  <c r="CF148" i="20"/>
  <c r="CE148" i="20"/>
  <c r="CD148" i="20"/>
  <c r="CC148" i="20"/>
  <c r="CB148" i="20"/>
  <c r="CA148" i="20"/>
  <c r="BZ148" i="20"/>
  <c r="BY148" i="20"/>
  <c r="BX148" i="20"/>
  <c r="BW148" i="20"/>
  <c r="BV148" i="20"/>
  <c r="BU148" i="20"/>
  <c r="BT148" i="20"/>
  <c r="BS148" i="20"/>
  <c r="BR148" i="20"/>
  <c r="BQ148" i="20"/>
  <c r="BP148" i="20"/>
  <c r="BO148" i="20"/>
  <c r="BN148" i="20"/>
  <c r="BM148" i="20"/>
  <c r="BL148" i="20"/>
  <c r="BK148" i="20"/>
  <c r="BJ148" i="20"/>
  <c r="BI148" i="20"/>
  <c r="BH148" i="20"/>
  <c r="BG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V148" i="20"/>
  <c r="U148" i="20"/>
  <c r="T148" i="20"/>
  <c r="S148" i="20"/>
  <c r="R148" i="20"/>
  <c r="Q148" i="20"/>
  <c r="P148" i="20"/>
  <c r="O148" i="20"/>
  <c r="N148" i="20"/>
  <c r="M148" i="20"/>
  <c r="L148" i="20"/>
  <c r="K148" i="20"/>
  <c r="J148" i="20"/>
  <c r="I148" i="20"/>
  <c r="H148" i="20"/>
  <c r="CI147" i="20"/>
  <c r="CH147" i="20"/>
  <c r="CG147" i="20"/>
  <c r="CF147" i="20"/>
  <c r="CE147" i="20"/>
  <c r="CD147" i="20"/>
  <c r="CC147" i="20"/>
  <c r="CB147" i="20"/>
  <c r="CA147" i="20"/>
  <c r="BZ147" i="20"/>
  <c r="BY147" i="20"/>
  <c r="BX147" i="20"/>
  <c r="BW147" i="20"/>
  <c r="BV147" i="20"/>
  <c r="BU147" i="20"/>
  <c r="BT147" i="20"/>
  <c r="BS147" i="20"/>
  <c r="BR147" i="20"/>
  <c r="BQ147" i="20"/>
  <c r="BP147" i="20"/>
  <c r="BO147" i="20"/>
  <c r="BN147" i="20"/>
  <c r="BM147" i="20"/>
  <c r="BL147" i="20"/>
  <c r="BK147" i="20"/>
  <c r="BJ147" i="20"/>
  <c r="BI147" i="20"/>
  <c r="BH147" i="20"/>
  <c r="BG147" i="20"/>
  <c r="BF147" i="20"/>
  <c r="BE147" i="20"/>
  <c r="BD147" i="20"/>
  <c r="BC147" i="20"/>
  <c r="BB147" i="20"/>
  <c r="BA147" i="20"/>
  <c r="AZ147" i="20"/>
  <c r="AY147" i="20"/>
  <c r="AX147" i="20"/>
  <c r="AW147" i="20"/>
  <c r="AV147" i="20"/>
  <c r="AU147" i="20"/>
  <c r="AT147" i="20"/>
  <c r="AS147" i="20"/>
  <c r="AR147" i="20"/>
  <c r="AQ147" i="20"/>
  <c r="AP147" i="20"/>
  <c r="AO147" i="20"/>
  <c r="AN147" i="20"/>
  <c r="AM147" i="20"/>
  <c r="AL147" i="20"/>
  <c r="AK147" i="20"/>
  <c r="AK70" i="15" s="1"/>
  <c r="AJ147" i="20"/>
  <c r="AJ70" i="15" s="1"/>
  <c r="AI147" i="20"/>
  <c r="AI70" i="15" s="1"/>
  <c r="AH147" i="20"/>
  <c r="AH70" i="15" s="1"/>
  <c r="AG147" i="20"/>
  <c r="AG70" i="15" s="1"/>
  <c r="AF147" i="20"/>
  <c r="AF70" i="15" s="1"/>
  <c r="AE147" i="20"/>
  <c r="AE70" i="15" s="1"/>
  <c r="AD147" i="20"/>
  <c r="AD70" i="15" s="1"/>
  <c r="AC147" i="20"/>
  <c r="AC70" i="15" s="1"/>
  <c r="AB147" i="20"/>
  <c r="AB70" i="15" s="1"/>
  <c r="AA147" i="20"/>
  <c r="AA70" i="15" s="1"/>
  <c r="Z147" i="20"/>
  <c r="Z70" i="15" s="1"/>
  <c r="Y147" i="20"/>
  <c r="Y70" i="15" s="1"/>
  <c r="X147" i="20"/>
  <c r="X70" i="15" s="1"/>
  <c r="W147" i="20"/>
  <c r="W70" i="15" s="1"/>
  <c r="V147" i="20"/>
  <c r="V70" i="15" s="1"/>
  <c r="U147" i="20"/>
  <c r="U70" i="15" s="1"/>
  <c r="T147" i="20"/>
  <c r="T70" i="15" s="1"/>
  <c r="S147" i="20"/>
  <c r="S70" i="15" s="1"/>
  <c r="R147" i="20"/>
  <c r="R70" i="15" s="1"/>
  <c r="Q147" i="20"/>
  <c r="Q70" i="15" s="1"/>
  <c r="P147" i="20"/>
  <c r="P70" i="15" s="1"/>
  <c r="O147" i="20"/>
  <c r="O70" i="15" s="1"/>
  <c r="N147" i="20"/>
  <c r="M147" i="20"/>
  <c r="L147" i="20"/>
  <c r="L70" i="15" s="1"/>
  <c r="K147" i="20"/>
  <c r="J147" i="20"/>
  <c r="I147" i="20"/>
  <c r="H147" i="20"/>
  <c r="CI146" i="20"/>
  <c r="CH146" i="20"/>
  <c r="CG146" i="20"/>
  <c r="CF146" i="20"/>
  <c r="CE146" i="20"/>
  <c r="CD146" i="20"/>
  <c r="CC146" i="20"/>
  <c r="CB146" i="20"/>
  <c r="CA146" i="20"/>
  <c r="BZ146" i="20"/>
  <c r="BY146" i="20"/>
  <c r="BX146" i="20"/>
  <c r="BW146" i="20"/>
  <c r="BV146" i="20"/>
  <c r="BU146" i="20"/>
  <c r="BT146" i="20"/>
  <c r="BS146" i="20"/>
  <c r="BR146" i="20"/>
  <c r="BQ146" i="20"/>
  <c r="BP146" i="20"/>
  <c r="BO146" i="20"/>
  <c r="BN146" i="20"/>
  <c r="BM146" i="20"/>
  <c r="BL146" i="20"/>
  <c r="BK146" i="20"/>
  <c r="BJ146" i="20"/>
  <c r="BI146" i="20"/>
  <c r="BH146" i="20"/>
  <c r="BG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V146" i="20"/>
  <c r="U146" i="20"/>
  <c r="T146" i="20"/>
  <c r="S146" i="20"/>
  <c r="R146" i="20"/>
  <c r="Q146" i="20"/>
  <c r="P146" i="20"/>
  <c r="O146" i="20"/>
  <c r="N146" i="20"/>
  <c r="M146" i="20"/>
  <c r="L146" i="20"/>
  <c r="K146" i="20"/>
  <c r="J146" i="20"/>
  <c r="I146" i="20"/>
  <c r="H146" i="20"/>
  <c r="CI145" i="20"/>
  <c r="CH145" i="20"/>
  <c r="CG145" i="20"/>
  <c r="CF145" i="20"/>
  <c r="CE145" i="20"/>
  <c r="CD145" i="20"/>
  <c r="CC145" i="20"/>
  <c r="CB145" i="20"/>
  <c r="CA145" i="20"/>
  <c r="BZ145" i="20"/>
  <c r="BY145" i="20"/>
  <c r="BX145" i="20"/>
  <c r="BW145" i="20"/>
  <c r="BV145" i="20"/>
  <c r="BU145" i="20"/>
  <c r="BT145" i="20"/>
  <c r="BS145" i="20"/>
  <c r="BR145" i="20"/>
  <c r="BQ145" i="20"/>
  <c r="BP145" i="20"/>
  <c r="BO145" i="20"/>
  <c r="BN145" i="20"/>
  <c r="BM145" i="20"/>
  <c r="BL145" i="20"/>
  <c r="BK145" i="20"/>
  <c r="BJ145" i="20"/>
  <c r="BI145" i="20"/>
  <c r="BH145" i="20"/>
  <c r="BG145" i="20"/>
  <c r="BF145" i="20"/>
  <c r="BE145" i="20"/>
  <c r="BD145" i="20"/>
  <c r="BC145" i="20"/>
  <c r="BB145"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V145" i="20"/>
  <c r="U145" i="20"/>
  <c r="T145" i="20"/>
  <c r="S145" i="20"/>
  <c r="R145" i="20"/>
  <c r="Q145" i="20"/>
  <c r="P145" i="20"/>
  <c r="O145" i="20"/>
  <c r="N145" i="20"/>
  <c r="M145" i="20"/>
  <c r="L145" i="20"/>
  <c r="K145" i="20"/>
  <c r="J145" i="20"/>
  <c r="I145" i="20"/>
  <c r="H145" i="20"/>
  <c r="CI144" i="20"/>
  <c r="CH144" i="20"/>
  <c r="CG144" i="20"/>
  <c r="CF144" i="20"/>
  <c r="CE144" i="20"/>
  <c r="CD144" i="20"/>
  <c r="CC144" i="20"/>
  <c r="CB144" i="20"/>
  <c r="CA144" i="20"/>
  <c r="BZ144" i="20"/>
  <c r="BY144" i="20"/>
  <c r="BX144" i="20"/>
  <c r="BW144" i="20"/>
  <c r="BV144" i="20"/>
  <c r="BU144" i="20"/>
  <c r="BT144" i="20"/>
  <c r="BS144" i="20"/>
  <c r="BR144" i="20"/>
  <c r="BQ144" i="20"/>
  <c r="BP144" i="20"/>
  <c r="BO144" i="20"/>
  <c r="BN144" i="20"/>
  <c r="BM144" i="20"/>
  <c r="BL144" i="20"/>
  <c r="BK144" i="20"/>
  <c r="BJ144" i="20"/>
  <c r="BI144" i="20"/>
  <c r="BH144" i="20"/>
  <c r="BG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V144" i="20"/>
  <c r="U144" i="20"/>
  <c r="T144" i="20"/>
  <c r="S144" i="20"/>
  <c r="R144" i="20"/>
  <c r="Q144" i="20"/>
  <c r="P144" i="20"/>
  <c r="O144" i="20"/>
  <c r="N144" i="20"/>
  <c r="M144" i="20"/>
  <c r="L144" i="20"/>
  <c r="K144" i="20"/>
  <c r="J144" i="20"/>
  <c r="I144" i="20"/>
  <c r="H144" i="20"/>
  <c r="CI143" i="20"/>
  <c r="CH143" i="20"/>
  <c r="CG143" i="20"/>
  <c r="CF143" i="20"/>
  <c r="CE143" i="20"/>
  <c r="CD143" i="20"/>
  <c r="CC143" i="20"/>
  <c r="CB143" i="20"/>
  <c r="CA143" i="20"/>
  <c r="BZ143" i="20"/>
  <c r="BY143" i="20"/>
  <c r="BX143" i="20"/>
  <c r="BW143" i="20"/>
  <c r="BV143" i="20"/>
  <c r="BU143" i="20"/>
  <c r="BT143" i="20"/>
  <c r="BS143" i="20"/>
  <c r="BR143" i="20"/>
  <c r="BQ143" i="20"/>
  <c r="BP143" i="20"/>
  <c r="BO143" i="20"/>
  <c r="BN143" i="20"/>
  <c r="BM143" i="20"/>
  <c r="BL143" i="20"/>
  <c r="BK143" i="20"/>
  <c r="BJ143" i="20"/>
  <c r="BI143" i="20"/>
  <c r="BH143" i="20"/>
  <c r="BG143" i="20"/>
  <c r="BF143" i="20"/>
  <c r="BE143" i="20"/>
  <c r="BD143" i="20"/>
  <c r="BC143" i="20"/>
  <c r="BB143"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V143" i="20"/>
  <c r="U143" i="20"/>
  <c r="T143" i="20"/>
  <c r="S143" i="20"/>
  <c r="R143" i="20"/>
  <c r="Q143" i="20"/>
  <c r="P143" i="20"/>
  <c r="O143" i="20"/>
  <c r="N143" i="20"/>
  <c r="M143" i="20"/>
  <c r="L143" i="20"/>
  <c r="K143" i="20"/>
  <c r="J143" i="20"/>
  <c r="I143" i="20"/>
  <c r="H143" i="20"/>
  <c r="CI138" i="20"/>
  <c r="CH138" i="20"/>
  <c r="CG138" i="20"/>
  <c r="CF138" i="20"/>
  <c r="CE138" i="20"/>
  <c r="CD138" i="20"/>
  <c r="CC138" i="20"/>
  <c r="CB138" i="20"/>
  <c r="CA138" i="20"/>
  <c r="BZ138" i="20"/>
  <c r="BY138" i="20"/>
  <c r="BX138" i="20"/>
  <c r="BW138" i="20"/>
  <c r="BV138" i="20"/>
  <c r="BU138" i="20"/>
  <c r="BT138" i="20"/>
  <c r="BS138" i="20"/>
  <c r="BR138" i="20"/>
  <c r="BQ138" i="20"/>
  <c r="BP138" i="20"/>
  <c r="BO138" i="20"/>
  <c r="BN138" i="20"/>
  <c r="BM138" i="20"/>
  <c r="BL138" i="20"/>
  <c r="BK138" i="20"/>
  <c r="BJ138" i="20"/>
  <c r="BI138" i="20"/>
  <c r="BH138" i="20"/>
  <c r="BG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V138" i="20"/>
  <c r="U138" i="20"/>
  <c r="T138" i="20"/>
  <c r="S138" i="20"/>
  <c r="R138" i="20"/>
  <c r="Q138" i="20"/>
  <c r="P138" i="20"/>
  <c r="O138" i="20"/>
  <c r="N138" i="20"/>
  <c r="M138" i="20"/>
  <c r="L138" i="20"/>
  <c r="K138" i="20"/>
  <c r="J138" i="20"/>
  <c r="I138" i="20"/>
  <c r="H138" i="20"/>
  <c r="CI137" i="20"/>
  <c r="CH137" i="20"/>
  <c r="CG137" i="20"/>
  <c r="CF137" i="20"/>
  <c r="CE137" i="20"/>
  <c r="CD137" i="20"/>
  <c r="CC137" i="20"/>
  <c r="CB137" i="20"/>
  <c r="CA137" i="20"/>
  <c r="BZ137" i="20"/>
  <c r="BY137" i="20"/>
  <c r="BX137" i="20"/>
  <c r="BW137" i="20"/>
  <c r="BV137" i="20"/>
  <c r="BU137" i="20"/>
  <c r="BT137" i="20"/>
  <c r="BS137" i="20"/>
  <c r="BR137" i="20"/>
  <c r="BQ137" i="20"/>
  <c r="BP137" i="20"/>
  <c r="BO137" i="20"/>
  <c r="BN137" i="20"/>
  <c r="BM137" i="20"/>
  <c r="BL137" i="20"/>
  <c r="BK137" i="20"/>
  <c r="BJ137" i="20"/>
  <c r="BI137" i="20"/>
  <c r="BH137" i="20"/>
  <c r="BG137" i="20"/>
  <c r="BF137" i="20"/>
  <c r="BE137" i="20"/>
  <c r="BD137" i="20"/>
  <c r="BC137" i="20"/>
  <c r="BB137"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V137" i="20"/>
  <c r="U137" i="20"/>
  <c r="T137" i="20"/>
  <c r="S137" i="20"/>
  <c r="R137" i="20"/>
  <c r="Q137" i="20"/>
  <c r="P137" i="20"/>
  <c r="O137" i="20"/>
  <c r="N137" i="20"/>
  <c r="M137" i="20"/>
  <c r="L137" i="20"/>
  <c r="K137" i="20"/>
  <c r="J137" i="20"/>
  <c r="I137" i="20"/>
  <c r="H137" i="20"/>
  <c r="CI136" i="20"/>
  <c r="CH136" i="20"/>
  <c r="CG136" i="20"/>
  <c r="CF136" i="20"/>
  <c r="CE136" i="20"/>
  <c r="CD136" i="20"/>
  <c r="CC136" i="20"/>
  <c r="CB136" i="20"/>
  <c r="CA136" i="20"/>
  <c r="BZ136" i="20"/>
  <c r="BY136" i="20"/>
  <c r="BX136" i="20"/>
  <c r="BW136" i="20"/>
  <c r="BV136" i="20"/>
  <c r="BU136" i="20"/>
  <c r="BT136" i="20"/>
  <c r="BS136" i="20"/>
  <c r="BR136" i="20"/>
  <c r="BQ136" i="20"/>
  <c r="BP136" i="20"/>
  <c r="BO136" i="20"/>
  <c r="BN136" i="20"/>
  <c r="BM136" i="20"/>
  <c r="BL136" i="20"/>
  <c r="BK136" i="20"/>
  <c r="BJ136" i="20"/>
  <c r="BI136" i="20"/>
  <c r="BH136" i="20"/>
  <c r="BG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V136" i="20"/>
  <c r="U136" i="20"/>
  <c r="T136" i="20"/>
  <c r="S136" i="20"/>
  <c r="R136" i="20"/>
  <c r="Q136" i="20"/>
  <c r="P136" i="20"/>
  <c r="O136" i="20"/>
  <c r="N136" i="20"/>
  <c r="M136" i="20"/>
  <c r="L136" i="20"/>
  <c r="K136" i="20"/>
  <c r="J136" i="20"/>
  <c r="I136" i="20"/>
  <c r="H136" i="20"/>
  <c r="CI135" i="20"/>
  <c r="CH135" i="20"/>
  <c r="CG135" i="20"/>
  <c r="CF135" i="20"/>
  <c r="CE135" i="20"/>
  <c r="CD135" i="20"/>
  <c r="CC135" i="20"/>
  <c r="CB135" i="20"/>
  <c r="CA135" i="20"/>
  <c r="BZ135" i="20"/>
  <c r="BY135" i="20"/>
  <c r="BX135" i="20"/>
  <c r="BW135" i="20"/>
  <c r="BV135" i="20"/>
  <c r="BU135" i="20"/>
  <c r="BT135" i="20"/>
  <c r="BS135" i="20"/>
  <c r="BR135" i="20"/>
  <c r="BQ135" i="20"/>
  <c r="BP135" i="20"/>
  <c r="BO135" i="20"/>
  <c r="BN135" i="20"/>
  <c r="BM135" i="20"/>
  <c r="BL135" i="20"/>
  <c r="BK135" i="20"/>
  <c r="BJ135" i="20"/>
  <c r="BI135" i="20"/>
  <c r="BH135" i="20"/>
  <c r="BG135" i="20"/>
  <c r="BF135" i="20"/>
  <c r="BE135" i="20"/>
  <c r="BD135" i="20"/>
  <c r="BC135" i="20"/>
  <c r="BB135"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V135" i="20"/>
  <c r="U135" i="20"/>
  <c r="T135" i="20"/>
  <c r="S135" i="20"/>
  <c r="R135" i="20"/>
  <c r="Q135" i="20"/>
  <c r="P135" i="20"/>
  <c r="O135" i="20"/>
  <c r="N135" i="20"/>
  <c r="M135" i="20"/>
  <c r="L135" i="20"/>
  <c r="K135" i="20"/>
  <c r="J135" i="20"/>
  <c r="I135" i="20"/>
  <c r="H135" i="20"/>
  <c r="CI133" i="20"/>
  <c r="CH133" i="20"/>
  <c r="CG133" i="20"/>
  <c r="CF133" i="20"/>
  <c r="CE133" i="20"/>
  <c r="CD133" i="20"/>
  <c r="CC133" i="20"/>
  <c r="CB133" i="20"/>
  <c r="CA133" i="20"/>
  <c r="BZ133" i="20"/>
  <c r="BY133" i="20"/>
  <c r="BX133" i="20"/>
  <c r="BW133" i="20"/>
  <c r="BV133" i="20"/>
  <c r="BU133" i="20"/>
  <c r="BT133" i="20"/>
  <c r="BS133" i="20"/>
  <c r="BR133" i="20"/>
  <c r="BQ133" i="20"/>
  <c r="BP133" i="20"/>
  <c r="BO133" i="20"/>
  <c r="BN133" i="20"/>
  <c r="BM133" i="20"/>
  <c r="BL133" i="20"/>
  <c r="BK133" i="20"/>
  <c r="BJ133" i="20"/>
  <c r="BI133" i="20"/>
  <c r="BH133" i="20"/>
  <c r="BG133" i="20"/>
  <c r="BF133" i="20"/>
  <c r="BE133" i="20"/>
  <c r="BD133" i="20"/>
  <c r="BC133" i="20"/>
  <c r="BB133"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V133" i="20"/>
  <c r="U133" i="20"/>
  <c r="T133" i="20"/>
  <c r="S133" i="20"/>
  <c r="R133" i="20"/>
  <c r="Q133" i="20"/>
  <c r="P133" i="20"/>
  <c r="O133" i="20"/>
  <c r="N133" i="20"/>
  <c r="M133" i="20"/>
  <c r="L133" i="20"/>
  <c r="K133" i="20"/>
  <c r="J133" i="20"/>
  <c r="I133" i="20"/>
  <c r="H133" i="20"/>
  <c r="G133" i="20"/>
  <c r="G139" i="20" s="1"/>
  <c r="CI130" i="20"/>
  <c r="CH130" i="20"/>
  <c r="CG130" i="20"/>
  <c r="CF130" i="20"/>
  <c r="CE130" i="20"/>
  <c r="CD130" i="20"/>
  <c r="CC130" i="20"/>
  <c r="CB130" i="20"/>
  <c r="CA130" i="20"/>
  <c r="BZ130" i="20"/>
  <c r="BY130" i="20"/>
  <c r="BX130" i="20"/>
  <c r="BW130" i="20"/>
  <c r="BV130" i="20"/>
  <c r="BU130" i="20"/>
  <c r="BT130" i="20"/>
  <c r="BS130" i="20"/>
  <c r="BR130" i="20"/>
  <c r="BQ130" i="20"/>
  <c r="BP130" i="20"/>
  <c r="BO130" i="20"/>
  <c r="BN130" i="20"/>
  <c r="BM130" i="20"/>
  <c r="BL130" i="20"/>
  <c r="BK130" i="20"/>
  <c r="BJ130" i="20"/>
  <c r="BI130" i="20"/>
  <c r="BH130" i="20"/>
  <c r="BG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V130" i="20"/>
  <c r="U130" i="20"/>
  <c r="T130" i="20"/>
  <c r="S130" i="20"/>
  <c r="R130" i="20"/>
  <c r="Q130" i="20"/>
  <c r="P130" i="20"/>
  <c r="O130" i="20"/>
  <c r="N130" i="20"/>
  <c r="M130" i="20"/>
  <c r="L130" i="20"/>
  <c r="K130" i="20"/>
  <c r="J130" i="20"/>
  <c r="I130" i="20"/>
  <c r="H130" i="20"/>
  <c r="G130" i="20"/>
  <c r="CI129" i="20"/>
  <c r="CH129" i="20"/>
  <c r="CG129" i="20"/>
  <c r="CF129" i="20"/>
  <c r="CE129" i="20"/>
  <c r="CD129" i="20"/>
  <c r="CC129" i="20"/>
  <c r="CB129" i="20"/>
  <c r="CA129" i="20"/>
  <c r="BZ129" i="20"/>
  <c r="BY129" i="20"/>
  <c r="BX129" i="20"/>
  <c r="BW129" i="20"/>
  <c r="BV129" i="20"/>
  <c r="BU129" i="20"/>
  <c r="BT129" i="20"/>
  <c r="BS129" i="20"/>
  <c r="BR129" i="20"/>
  <c r="BQ129" i="20"/>
  <c r="BP129" i="20"/>
  <c r="BO129" i="20"/>
  <c r="BN129" i="20"/>
  <c r="BM129" i="20"/>
  <c r="BL129" i="20"/>
  <c r="BK129" i="20"/>
  <c r="BJ129" i="20"/>
  <c r="BI129" i="20"/>
  <c r="BH129" i="20"/>
  <c r="BG129" i="20"/>
  <c r="BF129" i="20"/>
  <c r="BE129" i="20"/>
  <c r="BD129" i="20"/>
  <c r="BC129" i="20"/>
  <c r="BB129"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V129" i="20"/>
  <c r="U129" i="20"/>
  <c r="T129" i="20"/>
  <c r="S129" i="20"/>
  <c r="R129" i="20"/>
  <c r="Q129" i="20"/>
  <c r="P129" i="20"/>
  <c r="O129" i="20"/>
  <c r="N129" i="20"/>
  <c r="M129" i="20"/>
  <c r="L129" i="20"/>
  <c r="K129" i="20"/>
  <c r="J129" i="20"/>
  <c r="I129" i="20"/>
  <c r="H129" i="20"/>
  <c r="G129" i="20"/>
  <c r="CI127" i="20"/>
  <c r="CH127" i="20"/>
  <c r="CG127" i="20"/>
  <c r="CF127" i="20"/>
  <c r="CE127" i="20"/>
  <c r="CD127" i="20"/>
  <c r="CC127" i="20"/>
  <c r="CB127" i="20"/>
  <c r="CA127" i="20"/>
  <c r="BZ127" i="20"/>
  <c r="BY127" i="20"/>
  <c r="BX127" i="20"/>
  <c r="BW127" i="20"/>
  <c r="BV127" i="20"/>
  <c r="BU127" i="20"/>
  <c r="BT127" i="20"/>
  <c r="BS127" i="20"/>
  <c r="BR127" i="20"/>
  <c r="BQ127" i="20"/>
  <c r="BP127" i="20"/>
  <c r="BO127" i="20"/>
  <c r="BN127" i="20"/>
  <c r="BM127" i="20"/>
  <c r="BL127" i="20"/>
  <c r="BK127" i="20"/>
  <c r="BJ127" i="20"/>
  <c r="BI127" i="20"/>
  <c r="BH127" i="20"/>
  <c r="BG127" i="20"/>
  <c r="BF127" i="20"/>
  <c r="BE127" i="20"/>
  <c r="BD127" i="20"/>
  <c r="BC127" i="20"/>
  <c r="BB127"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V127" i="20"/>
  <c r="U127" i="20"/>
  <c r="T127" i="20"/>
  <c r="S127" i="20"/>
  <c r="R127" i="20"/>
  <c r="Q127" i="20"/>
  <c r="P127" i="20"/>
  <c r="O127" i="20"/>
  <c r="N127" i="20"/>
  <c r="M127" i="20"/>
  <c r="L127" i="20"/>
  <c r="K127" i="20"/>
  <c r="J127" i="20"/>
  <c r="I127" i="20"/>
  <c r="H127" i="20"/>
  <c r="G127" i="20"/>
  <c r="CI125" i="20"/>
  <c r="CH125" i="20"/>
  <c r="CG125" i="20"/>
  <c r="CF125" i="20"/>
  <c r="CE125" i="20"/>
  <c r="CD125" i="20"/>
  <c r="CC125" i="20"/>
  <c r="CB125" i="20"/>
  <c r="CA125" i="20"/>
  <c r="BZ125" i="20"/>
  <c r="BY125" i="20"/>
  <c r="BX125" i="20"/>
  <c r="BW125" i="20"/>
  <c r="BV125" i="20"/>
  <c r="BU125" i="20"/>
  <c r="BT125" i="20"/>
  <c r="BS125" i="20"/>
  <c r="BR125" i="20"/>
  <c r="BQ125" i="20"/>
  <c r="BP125" i="20"/>
  <c r="BO125" i="20"/>
  <c r="BN125" i="20"/>
  <c r="BM125" i="20"/>
  <c r="BL125" i="20"/>
  <c r="BK125" i="20"/>
  <c r="BJ125" i="20"/>
  <c r="BI125" i="20"/>
  <c r="BH125" i="20"/>
  <c r="BG125" i="20"/>
  <c r="BF125" i="20"/>
  <c r="BE125" i="20"/>
  <c r="BD125" i="20"/>
  <c r="BC125" i="20"/>
  <c r="BB125"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V125" i="20"/>
  <c r="U125" i="20"/>
  <c r="T125" i="20"/>
  <c r="S125" i="20"/>
  <c r="R125" i="20"/>
  <c r="Q125" i="20"/>
  <c r="P125" i="20"/>
  <c r="O125" i="20"/>
  <c r="N125" i="20"/>
  <c r="M125" i="20"/>
  <c r="L125" i="20"/>
  <c r="K125" i="20"/>
  <c r="J125" i="20"/>
  <c r="I125" i="20"/>
  <c r="H125" i="20"/>
  <c r="G125" i="20"/>
  <c r="CI124" i="20"/>
  <c r="CH124" i="20"/>
  <c r="CG124" i="20"/>
  <c r="CF124" i="20"/>
  <c r="CE124" i="20"/>
  <c r="CD124" i="20"/>
  <c r="CC124" i="20"/>
  <c r="CB124" i="20"/>
  <c r="CA124" i="20"/>
  <c r="BZ124" i="20"/>
  <c r="BY124" i="20"/>
  <c r="BX124" i="20"/>
  <c r="BW124" i="20"/>
  <c r="BV124" i="20"/>
  <c r="BU124" i="20"/>
  <c r="BT124" i="20"/>
  <c r="BS124" i="20"/>
  <c r="BR124" i="20"/>
  <c r="BQ124" i="20"/>
  <c r="BP124" i="20"/>
  <c r="BO124" i="20"/>
  <c r="BN124" i="20"/>
  <c r="BM124" i="20"/>
  <c r="BL124" i="20"/>
  <c r="BK124" i="20"/>
  <c r="BJ124" i="20"/>
  <c r="BI124" i="20"/>
  <c r="BH124" i="20"/>
  <c r="BG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H124" i="20"/>
  <c r="CI88" i="20"/>
  <c r="CH88" i="20"/>
  <c r="CG88" i="20"/>
  <c r="CF88" i="20"/>
  <c r="CE88" i="20"/>
  <c r="CD88" i="20"/>
  <c r="CC88" i="20"/>
  <c r="CB88" i="20"/>
  <c r="CA88" i="20"/>
  <c r="BZ88" i="20"/>
  <c r="BY88" i="20"/>
  <c r="BX88" i="20"/>
  <c r="BW88" i="20"/>
  <c r="BV88" i="20"/>
  <c r="BU88" i="20"/>
  <c r="BT88" i="20"/>
  <c r="BS88" i="20"/>
  <c r="BR88" i="20"/>
  <c r="BQ88" i="20"/>
  <c r="BP88" i="20"/>
  <c r="BO88" i="20"/>
  <c r="BN88" i="20"/>
  <c r="BM88" i="20"/>
  <c r="BL88" i="20"/>
  <c r="BK88" i="20"/>
  <c r="BJ88" i="20"/>
  <c r="BI88" i="20"/>
  <c r="BH88" i="20"/>
  <c r="BG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V88" i="20"/>
  <c r="U88" i="20"/>
  <c r="T88" i="20"/>
  <c r="S88" i="20"/>
  <c r="R88" i="20"/>
  <c r="Q88" i="20"/>
  <c r="P88" i="20"/>
  <c r="O88" i="20"/>
  <c r="N88" i="20"/>
  <c r="M88" i="20"/>
  <c r="L88" i="20"/>
  <c r="K88" i="20"/>
  <c r="J88" i="20"/>
  <c r="I88" i="20"/>
  <c r="H88" i="20"/>
  <c r="G88" i="20"/>
  <c r="CI85" i="20"/>
  <c r="CH85" i="20"/>
  <c r="CG85" i="20"/>
  <c r="CF85" i="20"/>
  <c r="CE85" i="20"/>
  <c r="CD85" i="20"/>
  <c r="CC85" i="20"/>
  <c r="CB85" i="20"/>
  <c r="CA85" i="20"/>
  <c r="BZ85" i="20"/>
  <c r="BY85" i="20"/>
  <c r="BX85" i="20"/>
  <c r="BW85" i="20"/>
  <c r="BV85" i="20"/>
  <c r="BU85" i="20"/>
  <c r="BT85" i="20"/>
  <c r="BS85" i="20"/>
  <c r="BR85" i="20"/>
  <c r="BQ85" i="20"/>
  <c r="BP85" i="20"/>
  <c r="BO85" i="20"/>
  <c r="BN85" i="20"/>
  <c r="BM85" i="20"/>
  <c r="BL85" i="20"/>
  <c r="BK85" i="20"/>
  <c r="BJ85" i="20"/>
  <c r="BI85" i="20"/>
  <c r="BH85" i="20"/>
  <c r="BG85" i="20"/>
  <c r="BF85" i="20"/>
  <c r="BE85" i="20"/>
  <c r="BD85" i="20"/>
  <c r="BC85" i="20"/>
  <c r="BB85" i="20"/>
  <c r="BA85" i="20"/>
  <c r="AZ85" i="20"/>
  <c r="AY85" i="20"/>
  <c r="AX85" i="20"/>
  <c r="AW85" i="20"/>
  <c r="AV85" i="20"/>
  <c r="AU85" i="20"/>
  <c r="AT85" i="20"/>
  <c r="AS85" i="20"/>
  <c r="AR85" i="20"/>
  <c r="AQ85" i="20"/>
  <c r="AP85" i="20"/>
  <c r="AO85" i="20"/>
  <c r="AN85" i="20"/>
  <c r="AM85" i="20"/>
  <c r="AL85" i="20"/>
  <c r="G84" i="20"/>
  <c r="G83" i="20"/>
  <c r="G82" i="20"/>
  <c r="CI81" i="20"/>
  <c r="CH81" i="20"/>
  <c r="CG81" i="20"/>
  <c r="CF81" i="20"/>
  <c r="CE81" i="20"/>
  <c r="CD81" i="20"/>
  <c r="CC81" i="20"/>
  <c r="CB81" i="20"/>
  <c r="CA81" i="20"/>
  <c r="BZ81" i="20"/>
  <c r="BY81" i="20"/>
  <c r="BX81" i="20"/>
  <c r="BW81" i="20"/>
  <c r="BV81" i="20"/>
  <c r="BU81" i="20"/>
  <c r="BT81" i="20"/>
  <c r="BS81" i="20"/>
  <c r="BR81" i="20"/>
  <c r="BQ81" i="20"/>
  <c r="BP81" i="20"/>
  <c r="BO81" i="20"/>
  <c r="BN81" i="20"/>
  <c r="BM81" i="20"/>
  <c r="BL81" i="20"/>
  <c r="BK81" i="20"/>
  <c r="BJ81" i="20"/>
  <c r="BI81" i="20"/>
  <c r="BH81" i="20"/>
  <c r="BG81" i="20"/>
  <c r="BF81" i="20"/>
  <c r="BE81" i="20"/>
  <c r="BD81" i="20"/>
  <c r="BC81" i="20"/>
  <c r="BB81"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V81" i="20"/>
  <c r="U81" i="20"/>
  <c r="T81" i="20"/>
  <c r="S81" i="20"/>
  <c r="R81" i="20"/>
  <c r="Q81" i="20"/>
  <c r="P81" i="20"/>
  <c r="O81" i="20"/>
  <c r="N81" i="20"/>
  <c r="M81" i="20"/>
  <c r="L81" i="20"/>
  <c r="K81" i="20"/>
  <c r="J81" i="20"/>
  <c r="I81" i="20"/>
  <c r="H81" i="20"/>
  <c r="G81" i="20"/>
  <c r="H66" i="20"/>
  <c r="CI61" i="20"/>
  <c r="CI371" i="20" s="1"/>
  <c r="CH61" i="20"/>
  <c r="CH371" i="20" s="1"/>
  <c r="CG61" i="20"/>
  <c r="CG371" i="20" s="1"/>
  <c r="CF61" i="20"/>
  <c r="CF371" i="20" s="1"/>
  <c r="CE61" i="20"/>
  <c r="CD61" i="20"/>
  <c r="CD371" i="20" s="1"/>
  <c r="CC61" i="20"/>
  <c r="CC371" i="20" s="1"/>
  <c r="CB61" i="20"/>
  <c r="CB371" i="20" s="1"/>
  <c r="CA61" i="20"/>
  <c r="CA371" i="20" s="1"/>
  <c r="BZ61" i="20"/>
  <c r="BZ371" i="20" s="1"/>
  <c r="BY61" i="20"/>
  <c r="BY371" i="20" s="1"/>
  <c r="BX61" i="20"/>
  <c r="BX371" i="20" s="1"/>
  <c r="BW61" i="20"/>
  <c r="BV61" i="20"/>
  <c r="BV371" i="20" s="1"/>
  <c r="BU61" i="20"/>
  <c r="BU371" i="20" s="1"/>
  <c r="BT61" i="20"/>
  <c r="BT371" i="20" s="1"/>
  <c r="BS61" i="20"/>
  <c r="BS371" i="20" s="1"/>
  <c r="BR61" i="20"/>
  <c r="BR371" i="20" s="1"/>
  <c r="BQ61" i="20"/>
  <c r="BQ371" i="20" s="1"/>
  <c r="BP61" i="20"/>
  <c r="BP371" i="20" s="1"/>
  <c r="BO61" i="20"/>
  <c r="BN61" i="20"/>
  <c r="BN371" i="20" s="1"/>
  <c r="BM61" i="20"/>
  <c r="BM371" i="20" s="1"/>
  <c r="BL61" i="20"/>
  <c r="BL371" i="20" s="1"/>
  <c r="BK61" i="20"/>
  <c r="BK371" i="20" s="1"/>
  <c r="BJ61" i="20"/>
  <c r="BJ371" i="20" s="1"/>
  <c r="BI61" i="20"/>
  <c r="BI371" i="20" s="1"/>
  <c r="BH61" i="20"/>
  <c r="BH371" i="20" s="1"/>
  <c r="BG61" i="20"/>
  <c r="BF61" i="20"/>
  <c r="BF371" i="20" s="1"/>
  <c r="BE61" i="20"/>
  <c r="BE371" i="20" s="1"/>
  <c r="BD61" i="20"/>
  <c r="BD371" i="20" s="1"/>
  <c r="BC61" i="20"/>
  <c r="BC371" i="20" s="1"/>
  <c r="BB61" i="20"/>
  <c r="BB371" i="20" s="1"/>
  <c r="BA61" i="20"/>
  <c r="BA371" i="20" s="1"/>
  <c r="AZ61" i="20"/>
  <c r="AZ371" i="20" s="1"/>
  <c r="AY61" i="20"/>
  <c r="AX61" i="20"/>
  <c r="AX371" i="20" s="1"/>
  <c r="AW61" i="20"/>
  <c r="AW371" i="20" s="1"/>
  <c r="AV61" i="20"/>
  <c r="AV371" i="20" s="1"/>
  <c r="AU61" i="20"/>
  <c r="AU371" i="20" s="1"/>
  <c r="AT61" i="20"/>
  <c r="AT371" i="20" s="1"/>
  <c r="AS61" i="20"/>
  <c r="AS371" i="20" s="1"/>
  <c r="AR61" i="20"/>
  <c r="AR371" i="20" s="1"/>
  <c r="AQ61" i="20"/>
  <c r="AP61" i="20"/>
  <c r="AP371" i="20" s="1"/>
  <c r="AO61" i="20"/>
  <c r="AO371" i="20" s="1"/>
  <c r="AN61" i="20"/>
  <c r="AN371" i="20" s="1"/>
  <c r="AM61" i="20"/>
  <c r="AM371" i="20" s="1"/>
  <c r="AL61" i="20"/>
  <c r="AL371" i="20" s="1"/>
  <c r="AK61" i="20"/>
  <c r="AK371" i="20" s="1"/>
  <c r="AJ61" i="20"/>
  <c r="AJ371" i="20" s="1"/>
  <c r="AI61" i="20"/>
  <c r="AH61" i="20"/>
  <c r="AH371" i="20" s="1"/>
  <c r="AG61" i="20"/>
  <c r="AG371" i="20" s="1"/>
  <c r="AF61" i="20"/>
  <c r="AF371" i="20" s="1"/>
  <c r="AE61" i="20"/>
  <c r="AE371" i="20" s="1"/>
  <c r="AD61" i="20"/>
  <c r="AD371" i="20" s="1"/>
  <c r="AC61" i="20"/>
  <c r="AC371" i="20" s="1"/>
  <c r="AB61" i="20"/>
  <c r="AB371" i="20" s="1"/>
  <c r="AA61" i="20"/>
  <c r="Z61" i="20"/>
  <c r="Z371" i="20" s="1"/>
  <c r="Y61" i="20"/>
  <c r="Y371" i="20" s="1"/>
  <c r="X61" i="20"/>
  <c r="X371" i="20" s="1"/>
  <c r="W61" i="20"/>
  <c r="W371" i="20" s="1"/>
  <c r="V61" i="20"/>
  <c r="V371" i="20" s="1"/>
  <c r="U61" i="20"/>
  <c r="U371" i="20" s="1"/>
  <c r="T61" i="20"/>
  <c r="T371" i="20" s="1"/>
  <c r="S61" i="20"/>
  <c r="R61" i="20"/>
  <c r="R371" i="20" s="1"/>
  <c r="Q61" i="20"/>
  <c r="Q371" i="20" s="1"/>
  <c r="P61" i="20"/>
  <c r="P371" i="20" s="1"/>
  <c r="O61" i="20"/>
  <c r="O371" i="20" s="1"/>
  <c r="N61" i="20"/>
  <c r="N371" i="20" s="1"/>
  <c r="M61" i="20"/>
  <c r="M371" i="20" s="1"/>
  <c r="L61" i="20"/>
  <c r="L371" i="20" s="1"/>
  <c r="K61" i="20"/>
  <c r="J61" i="20"/>
  <c r="J371" i="20" s="1"/>
  <c r="I61" i="20"/>
  <c r="I371" i="20" s="1"/>
  <c r="H61" i="20"/>
  <c r="H371" i="20" s="1"/>
  <c r="G371" i="20"/>
  <c r="CI52" i="20"/>
  <c r="CH52" i="20"/>
  <c r="CG52" i="20"/>
  <c r="CF52" i="20"/>
  <c r="CE52" i="20"/>
  <c r="CD52" i="20"/>
  <c r="CC52" i="20"/>
  <c r="CB52" i="20"/>
  <c r="CA52" i="20"/>
  <c r="BZ52" i="20"/>
  <c r="BY52" i="20"/>
  <c r="BX52" i="20"/>
  <c r="BW52" i="20"/>
  <c r="BV52" i="20"/>
  <c r="BU52" i="20"/>
  <c r="BT52" i="20"/>
  <c r="BS52" i="20"/>
  <c r="BR52" i="20"/>
  <c r="BQ52" i="20"/>
  <c r="BP52" i="20"/>
  <c r="BO52" i="20"/>
  <c r="BN52" i="20"/>
  <c r="BM52" i="20"/>
  <c r="BL52" i="20"/>
  <c r="BK52" i="20"/>
  <c r="BJ52" i="20"/>
  <c r="BI52" i="20"/>
  <c r="BH52" i="20"/>
  <c r="BG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CI32" i="20"/>
  <c r="CI41" i="20" s="1"/>
  <c r="CI42" i="20" s="1"/>
  <c r="CI373" i="20" s="1"/>
  <c r="CH32" i="20"/>
  <c r="CH41" i="20" s="1"/>
  <c r="CH42" i="20" s="1"/>
  <c r="CG32" i="20"/>
  <c r="CG41" i="20" s="1"/>
  <c r="CG42" i="20" s="1"/>
  <c r="CF32" i="20"/>
  <c r="CF41" i="20" s="1"/>
  <c r="CF42" i="20" s="1"/>
  <c r="CE32" i="20"/>
  <c r="CE41" i="20" s="1"/>
  <c r="CE42" i="20" s="1"/>
  <c r="CD32" i="20"/>
  <c r="CC32" i="20"/>
  <c r="CB32" i="20"/>
  <c r="CA32" i="20"/>
  <c r="CA41" i="20" s="1"/>
  <c r="CA42" i="20" s="1"/>
  <c r="CA373" i="20" s="1"/>
  <c r="BZ32" i="20"/>
  <c r="BZ41" i="20" s="1"/>
  <c r="BZ42" i="20" s="1"/>
  <c r="BY32" i="20"/>
  <c r="BY41" i="20" s="1"/>
  <c r="BY42" i="20" s="1"/>
  <c r="BX32" i="20"/>
  <c r="BX41" i="20" s="1"/>
  <c r="BX42" i="20" s="1"/>
  <c r="BW32" i="20"/>
  <c r="BW41" i="20" s="1"/>
  <c r="BW42" i="20" s="1"/>
  <c r="BV32" i="20"/>
  <c r="BU32" i="20"/>
  <c r="BT32" i="20"/>
  <c r="BS32" i="20"/>
  <c r="BS41" i="20" s="1"/>
  <c r="BS42" i="20" s="1"/>
  <c r="BS373" i="20" s="1"/>
  <c r="BR32" i="20"/>
  <c r="BR41" i="20" s="1"/>
  <c r="BR42" i="20" s="1"/>
  <c r="BQ32" i="20"/>
  <c r="BQ41" i="20" s="1"/>
  <c r="BQ42" i="20" s="1"/>
  <c r="BP32" i="20"/>
  <c r="BP41" i="20" s="1"/>
  <c r="BP42" i="20" s="1"/>
  <c r="BO32" i="20"/>
  <c r="BO41" i="20" s="1"/>
  <c r="BO42" i="20" s="1"/>
  <c r="BN32" i="20"/>
  <c r="BM32" i="20"/>
  <c r="BL32" i="20"/>
  <c r="BK32" i="20"/>
  <c r="BK41" i="20" s="1"/>
  <c r="BK42" i="20" s="1"/>
  <c r="BK373" i="20" s="1"/>
  <c r="BJ32" i="20"/>
  <c r="BJ41" i="20" s="1"/>
  <c r="BJ42" i="20" s="1"/>
  <c r="BI32" i="20"/>
  <c r="BI41" i="20" s="1"/>
  <c r="BI42" i="20" s="1"/>
  <c r="BH32" i="20"/>
  <c r="BH41" i="20" s="1"/>
  <c r="BH42" i="20" s="1"/>
  <c r="BG32" i="20"/>
  <c r="BG41" i="20" s="1"/>
  <c r="BG42" i="20" s="1"/>
  <c r="BF32" i="20"/>
  <c r="BE32" i="20"/>
  <c r="BD32" i="20"/>
  <c r="BC32" i="20"/>
  <c r="BC41" i="20" s="1"/>
  <c r="BC42" i="20" s="1"/>
  <c r="BC373" i="20" s="1"/>
  <c r="BB32" i="20"/>
  <c r="BB41" i="20" s="1"/>
  <c r="BB42" i="20" s="1"/>
  <c r="BA32" i="20"/>
  <c r="BA41" i="20" s="1"/>
  <c r="BA42" i="20" s="1"/>
  <c r="AZ32" i="20"/>
  <c r="AZ41" i="20" s="1"/>
  <c r="AZ42" i="20" s="1"/>
  <c r="AY32" i="20"/>
  <c r="AY41" i="20" s="1"/>
  <c r="AY42" i="20" s="1"/>
  <c r="AX32" i="20"/>
  <c r="AW32" i="20"/>
  <c r="AV32" i="20"/>
  <c r="AU32" i="20"/>
  <c r="AU41" i="20" s="1"/>
  <c r="AU42" i="20" s="1"/>
  <c r="AU373" i="20" s="1"/>
  <c r="AT32" i="20"/>
  <c r="AT41" i="20" s="1"/>
  <c r="AT42" i="20" s="1"/>
  <c r="AS32" i="20"/>
  <c r="AS41" i="20" s="1"/>
  <c r="AS42" i="20" s="1"/>
  <c r="AR32" i="20"/>
  <c r="AR41" i="20" s="1"/>
  <c r="AR42" i="20" s="1"/>
  <c r="AQ32" i="20"/>
  <c r="AQ41" i="20" s="1"/>
  <c r="AQ42" i="20" s="1"/>
  <c r="AP32" i="20"/>
  <c r="AO32" i="20"/>
  <c r="AN32" i="20"/>
  <c r="AM32" i="20"/>
  <c r="AM41" i="20" s="1"/>
  <c r="AM42" i="20" s="1"/>
  <c r="AM373" i="20" s="1"/>
  <c r="AL32" i="20"/>
  <c r="AL41" i="20" s="1"/>
  <c r="AL42" i="20" s="1"/>
  <c r="AK32" i="20"/>
  <c r="AK41" i="20" s="1"/>
  <c r="AJ32" i="20"/>
  <c r="AJ41" i="20" s="1"/>
  <c r="AI32" i="20"/>
  <c r="AI41" i="20" s="1"/>
  <c r="AH32" i="20"/>
  <c r="AH41" i="20" s="1"/>
  <c r="AG32" i="20"/>
  <c r="AF32" i="20"/>
  <c r="AE32" i="20"/>
  <c r="AE41" i="20" s="1"/>
  <c r="AD32" i="20"/>
  <c r="AD41" i="20" s="1"/>
  <c r="AC32" i="20"/>
  <c r="AC41" i="20" s="1"/>
  <c r="AB32" i="20"/>
  <c r="AB41" i="20" s="1"/>
  <c r="AA32" i="20"/>
  <c r="AA41" i="20" s="1"/>
  <c r="Z32" i="20"/>
  <c r="Z41" i="20" s="1"/>
  <c r="Y32" i="20"/>
  <c r="X32" i="20"/>
  <c r="W32" i="20"/>
  <c r="W41" i="20" s="1"/>
  <c r="V32" i="20"/>
  <c r="V41" i="20" s="1"/>
  <c r="U32" i="20"/>
  <c r="U41" i="20" s="1"/>
  <c r="T32" i="20"/>
  <c r="T41" i="20" s="1"/>
  <c r="S32" i="20"/>
  <c r="S41" i="20" s="1"/>
  <c r="R32" i="20"/>
  <c r="R41" i="20" s="1"/>
  <c r="Q32" i="20"/>
  <c r="P32" i="20"/>
  <c r="O32" i="20"/>
  <c r="O41" i="20" s="1"/>
  <c r="N32" i="20"/>
  <c r="N41" i="20" s="1"/>
  <c r="M32" i="20"/>
  <c r="M41" i="20" s="1"/>
  <c r="L32" i="20"/>
  <c r="L41" i="20" s="1"/>
  <c r="L42" i="20" s="1"/>
  <c r="K32" i="20"/>
  <c r="K41" i="20" s="1"/>
  <c r="K42" i="20" s="1"/>
  <c r="J32" i="20"/>
  <c r="J41" i="20" s="1"/>
  <c r="J42" i="20" s="1"/>
  <c r="I32" i="20"/>
  <c r="H32" i="20"/>
  <c r="G32" i="20"/>
  <c r="N42" i="20" l="1"/>
  <c r="N64" i="15" s="1"/>
  <c r="N63" i="15"/>
  <c r="AD42" i="20"/>
  <c r="AD64" i="15" s="1"/>
  <c r="AD63" i="15"/>
  <c r="S42" i="20"/>
  <c r="S64" i="15" s="1"/>
  <c r="S63" i="15"/>
  <c r="W42" i="20"/>
  <c r="W63" i="15"/>
  <c r="AA42" i="20"/>
  <c r="AA64" i="15" s="1"/>
  <c r="AA63" i="15"/>
  <c r="AE42" i="20"/>
  <c r="AE63" i="15"/>
  <c r="AI42" i="20"/>
  <c r="AI64" i="15" s="1"/>
  <c r="AI63" i="15"/>
  <c r="V42" i="20"/>
  <c r="V64" i="15" s="1"/>
  <c r="V63" i="15"/>
  <c r="AH42" i="20"/>
  <c r="AH64" i="15" s="1"/>
  <c r="AH63" i="15"/>
  <c r="T42" i="20"/>
  <c r="T64" i="15" s="1"/>
  <c r="T63" i="15"/>
  <c r="AB42" i="20"/>
  <c r="AB64" i="15" s="1"/>
  <c r="AB63" i="15"/>
  <c r="AJ42" i="20"/>
  <c r="AJ64" i="15" s="1"/>
  <c r="AJ63" i="15"/>
  <c r="R42" i="20"/>
  <c r="R64" i="15" s="1"/>
  <c r="R63" i="15"/>
  <c r="Z42" i="20"/>
  <c r="Z64" i="15" s="1"/>
  <c r="Z63" i="15"/>
  <c r="O42" i="20"/>
  <c r="O63" i="15"/>
  <c r="U42" i="20"/>
  <c r="U64" i="15" s="1"/>
  <c r="U63" i="15"/>
  <c r="AC42" i="20"/>
  <c r="AC64" i="15" s="1"/>
  <c r="AC63" i="15"/>
  <c r="AK42" i="20"/>
  <c r="AK64" i="15" s="1"/>
  <c r="AK63" i="15"/>
  <c r="M42" i="20"/>
  <c r="M64" i="15" s="1"/>
  <c r="M63" i="15"/>
  <c r="K312" i="20"/>
  <c r="CF312" i="20"/>
  <c r="AM312" i="20"/>
  <c r="CH312" i="20"/>
  <c r="G320" i="20"/>
  <c r="AV321" i="20"/>
  <c r="BD321" i="20"/>
  <c r="CB321" i="20"/>
  <c r="O322" i="20"/>
  <c r="W322" i="20"/>
  <c r="AE322" i="20"/>
  <c r="CA322" i="20"/>
  <c r="AF321" i="20"/>
  <c r="AM322" i="20"/>
  <c r="BK322" i="20"/>
  <c r="CI322" i="20"/>
  <c r="G41" i="20"/>
  <c r="G42" i="20" s="1"/>
  <c r="G89" i="20" s="1"/>
  <c r="G91" i="20" s="1"/>
  <c r="G65" i="15" s="1"/>
  <c r="O26" i="19"/>
  <c r="AQ31" i="20"/>
  <c r="AQ128" i="20" s="1"/>
  <c r="AQ131" i="20" s="1"/>
  <c r="BW31" i="20"/>
  <c r="BW128" i="20" s="1"/>
  <c r="BW131" i="20" s="1"/>
  <c r="AP212" i="20"/>
  <c r="AP309" i="20" s="1"/>
  <c r="AP312" i="20" s="1"/>
  <c r="BG31" i="20"/>
  <c r="BG128" i="20" s="1"/>
  <c r="BG131" i="20" s="1"/>
  <c r="CE31" i="20"/>
  <c r="CE128" i="20" s="1"/>
  <c r="CE131" i="20" s="1"/>
  <c r="AO212" i="20"/>
  <c r="AO309" i="20" s="1"/>
  <c r="AO312" i="20" s="1"/>
  <c r="AO313" i="20" s="1"/>
  <c r="CG31" i="20"/>
  <c r="CG128" i="20" s="1"/>
  <c r="CG131" i="20" s="1"/>
  <c r="CG132" i="20" s="1"/>
  <c r="K31" i="20"/>
  <c r="K128" i="20" s="1"/>
  <c r="K131" i="20" s="1"/>
  <c r="S31" i="20"/>
  <c r="S128" i="20" s="1"/>
  <c r="S131" i="20" s="1"/>
  <c r="S76" i="15" s="1"/>
  <c r="U31" i="20"/>
  <c r="U128" i="20" s="1"/>
  <c r="U131" i="20" s="1"/>
  <c r="U76" i="15" s="1"/>
  <c r="BU212" i="20"/>
  <c r="BU309" i="20" s="1"/>
  <c r="BU312" i="20" s="1"/>
  <c r="AA31" i="20"/>
  <c r="AA128" i="20" s="1"/>
  <c r="AA131" i="20" s="1"/>
  <c r="J212" i="20"/>
  <c r="J309" i="20" s="1"/>
  <c r="J312" i="20" s="1"/>
  <c r="AZ212" i="20"/>
  <c r="AZ309" i="20" s="1"/>
  <c r="AZ312" i="20" s="1"/>
  <c r="AY31" i="20"/>
  <c r="AY128" i="20" s="1"/>
  <c r="AY131" i="20" s="1"/>
  <c r="BE212" i="20"/>
  <c r="BE309" i="20" s="1"/>
  <c r="BE312" i="20" s="1"/>
  <c r="BA31" i="20"/>
  <c r="BA128" i="20" s="1"/>
  <c r="BA131" i="20" s="1"/>
  <c r="I212" i="20"/>
  <c r="I309" i="20" s="1"/>
  <c r="I312" i="20" s="1"/>
  <c r="I313" i="20" s="1"/>
  <c r="BM212" i="20"/>
  <c r="BM309" i="20" s="1"/>
  <c r="BM312" i="20" s="1"/>
  <c r="BP212" i="20"/>
  <c r="BP309" i="20" s="1"/>
  <c r="BP312" i="20" s="1"/>
  <c r="BP313" i="20" s="1"/>
  <c r="T212" i="20"/>
  <c r="T309" i="20" s="1"/>
  <c r="T312" i="20" s="1"/>
  <c r="T313" i="20" s="1"/>
  <c r="Y212" i="20"/>
  <c r="Y309" i="20" s="1"/>
  <c r="Y312" i="20" s="1"/>
  <c r="Y313" i="20" s="1"/>
  <c r="CC212" i="20"/>
  <c r="CC309" i="20" s="1"/>
  <c r="CC312" i="20" s="1"/>
  <c r="CC313" i="20" s="1"/>
  <c r="AC31" i="20"/>
  <c r="AC128" i="20" s="1"/>
  <c r="AC131" i="20" s="1"/>
  <c r="BI31" i="20"/>
  <c r="BI128" i="20" s="1"/>
  <c r="BI131" i="20" s="1"/>
  <c r="CG313" i="20"/>
  <c r="AQ396" i="20"/>
  <c r="BO396" i="20"/>
  <c r="R212" i="20"/>
  <c r="R309" i="20" s="1"/>
  <c r="R312" i="20" s="1"/>
  <c r="R313" i="20" s="1"/>
  <c r="AE31" i="20"/>
  <c r="AE128" i="20" s="1"/>
  <c r="AE131" i="20" s="1"/>
  <c r="BK31" i="20"/>
  <c r="BK128" i="20" s="1"/>
  <c r="BK131" i="20" s="1"/>
  <c r="BF212" i="20"/>
  <c r="BF309" i="20" s="1"/>
  <c r="BF312" i="20" s="1"/>
  <c r="BS31" i="20"/>
  <c r="BS128" i="20" s="1"/>
  <c r="BS131" i="20" s="1"/>
  <c r="AG212" i="20"/>
  <c r="AG309" i="20" s="1"/>
  <c r="AG312" i="20" s="1"/>
  <c r="BN212" i="20"/>
  <c r="BN309" i="20" s="1"/>
  <c r="BN312" i="20" s="1"/>
  <c r="CD212" i="20"/>
  <c r="CD309" i="20" s="1"/>
  <c r="CD312" i="20" s="1"/>
  <c r="CD313" i="20" s="1"/>
  <c r="G31" i="20"/>
  <c r="G128" i="20" s="1"/>
  <c r="G131" i="20" s="1"/>
  <c r="Z212" i="20"/>
  <c r="Z309" i="20" s="1"/>
  <c r="Z312" i="20" s="1"/>
  <c r="Z313" i="20" s="1"/>
  <c r="O31" i="20"/>
  <c r="O128" i="20" s="1"/>
  <c r="O131" i="20" s="1"/>
  <c r="O76" i="15" s="1"/>
  <c r="AU31" i="20"/>
  <c r="AU128" i="20" s="1"/>
  <c r="AU131" i="20" s="1"/>
  <c r="AU132" i="20" s="1"/>
  <c r="CA31" i="20"/>
  <c r="CA128" i="20" s="1"/>
  <c r="CA131" i="20" s="1"/>
  <c r="AJ212" i="20"/>
  <c r="AJ309" i="20" s="1"/>
  <c r="AJ312" i="20" s="1"/>
  <c r="AJ313" i="20" s="1"/>
  <c r="AM31" i="20"/>
  <c r="AM128" i="20" s="1"/>
  <c r="AM131" i="20" s="1"/>
  <c r="AM132" i="20" s="1"/>
  <c r="AP313" i="20"/>
  <c r="BF313" i="20"/>
  <c r="N395" i="20"/>
  <c r="V395" i="20"/>
  <c r="AL395" i="20"/>
  <c r="BJ395" i="20"/>
  <c r="U396" i="20"/>
  <c r="AS396" i="20"/>
  <c r="BA396" i="20"/>
  <c r="CG322" i="20"/>
  <c r="U397" i="20"/>
  <c r="BI397" i="20"/>
  <c r="CG397" i="20"/>
  <c r="G321" i="20"/>
  <c r="O321" i="20"/>
  <c r="AE321" i="20"/>
  <c r="AI323" i="20"/>
  <c r="AM321" i="20"/>
  <c r="AU321" i="20"/>
  <c r="BC321" i="20"/>
  <c r="BS321" i="20"/>
  <c r="CA321" i="20"/>
  <c r="N322" i="20"/>
  <c r="V322" i="20"/>
  <c r="AD322" i="20"/>
  <c r="AL322" i="20"/>
  <c r="BB322" i="20"/>
  <c r="BJ322" i="20"/>
  <c r="CH322" i="20"/>
  <c r="J332" i="20"/>
  <c r="J398" i="20" s="1"/>
  <c r="R332" i="20"/>
  <c r="R398" i="20" s="1"/>
  <c r="Z332" i="20"/>
  <c r="Z398" i="20" s="1"/>
  <c r="AH332" i="20"/>
  <c r="AH398" i="20" s="1"/>
  <c r="AP332" i="20"/>
  <c r="AP398" i="20" s="1"/>
  <c r="AX332" i="20"/>
  <c r="AX398" i="20" s="1"/>
  <c r="BF332" i="20"/>
  <c r="BF398" i="20" s="1"/>
  <c r="BN332" i="20"/>
  <c r="BN398" i="20" s="1"/>
  <c r="BV332" i="20"/>
  <c r="BV398" i="20" s="1"/>
  <c r="CH395" i="20"/>
  <c r="AC396" i="20"/>
  <c r="BY322" i="20"/>
  <c r="N397" i="20"/>
  <c r="V397" i="20"/>
  <c r="AD397" i="20"/>
  <c r="AL397" i="20"/>
  <c r="AT397" i="20"/>
  <c r="BB397" i="20"/>
  <c r="BJ397" i="20"/>
  <c r="BR397" i="20"/>
  <c r="BZ397" i="20"/>
  <c r="CH397" i="20"/>
  <c r="K332" i="20"/>
  <c r="K398" i="20" s="1"/>
  <c r="S332" i="20"/>
  <c r="S398" i="20" s="1"/>
  <c r="AA332" i="20"/>
  <c r="AA398" i="20" s="1"/>
  <c r="AI332" i="20"/>
  <c r="AI398" i="20" s="1"/>
  <c r="AQ332" i="20"/>
  <c r="AQ398" i="20" s="1"/>
  <c r="AY332" i="20"/>
  <c r="AY398" i="20" s="1"/>
  <c r="BG332" i="20"/>
  <c r="BG398" i="20" s="1"/>
  <c r="BO332" i="20"/>
  <c r="BO398" i="20" s="1"/>
  <c r="BW332" i="20"/>
  <c r="BW398" i="20" s="1"/>
  <c r="CE332" i="20"/>
  <c r="CE398" i="20" s="1"/>
  <c r="J140" i="20"/>
  <c r="R140" i="20"/>
  <c r="Z140" i="20"/>
  <c r="AH140" i="20"/>
  <c r="AP140" i="20"/>
  <c r="AX140" i="20"/>
  <c r="BF140" i="20"/>
  <c r="BN140" i="20"/>
  <c r="BV140" i="20"/>
  <c r="CD140" i="20"/>
  <c r="Q379" i="20"/>
  <c r="AG379" i="20"/>
  <c r="AW379" i="20"/>
  <c r="BA175" i="20"/>
  <c r="BM379" i="20"/>
  <c r="CC379" i="20"/>
  <c r="K140" i="20"/>
  <c r="O142" i="20"/>
  <c r="S140" i="20"/>
  <c r="AA140" i="20"/>
  <c r="AI140" i="20"/>
  <c r="AQ140" i="20"/>
  <c r="AY140" i="20"/>
  <c r="BG140" i="20"/>
  <c r="BO140" i="20"/>
  <c r="BW140" i="20"/>
  <c r="CA142" i="20"/>
  <c r="CE140" i="20"/>
  <c r="J141" i="20"/>
  <c r="R141" i="20"/>
  <c r="Z141" i="20"/>
  <c r="AH141" i="20"/>
  <c r="AP141" i="20"/>
  <c r="AX141" i="20"/>
  <c r="BF141" i="20"/>
  <c r="BN141" i="20"/>
  <c r="BV141" i="20"/>
  <c r="CD141" i="20"/>
  <c r="N151" i="20"/>
  <c r="N380" i="20" s="1"/>
  <c r="V151" i="20"/>
  <c r="AD151" i="20"/>
  <c r="AL151" i="20"/>
  <c r="AL380" i="20" s="1"/>
  <c r="AT151" i="20"/>
  <c r="AT380" i="20" s="1"/>
  <c r="BB151" i="20"/>
  <c r="BB380" i="20" s="1"/>
  <c r="BJ151" i="20"/>
  <c r="BJ380" i="20" s="1"/>
  <c r="BR151" i="20"/>
  <c r="BR380" i="20" s="1"/>
  <c r="BZ151" i="20"/>
  <c r="CH151" i="20"/>
  <c r="CH380" i="20" s="1"/>
  <c r="M31" i="20"/>
  <c r="M128" i="20" s="1"/>
  <c r="M131" i="20" s="1"/>
  <c r="W31" i="20"/>
  <c r="W128" i="20" s="1"/>
  <c r="W131" i="20" s="1"/>
  <c r="AI31" i="20"/>
  <c r="AI128" i="20" s="1"/>
  <c r="AI131" i="20" s="1"/>
  <c r="AI76" i="15" s="1"/>
  <c r="AS31" i="20"/>
  <c r="AS128" i="20" s="1"/>
  <c r="AS131" i="20" s="1"/>
  <c r="AS132" i="20" s="1"/>
  <c r="BC31" i="20"/>
  <c r="BC128" i="20" s="1"/>
  <c r="BC131" i="20" s="1"/>
  <c r="BC132" i="20" s="1"/>
  <c r="BO31" i="20"/>
  <c r="BO128" i="20" s="1"/>
  <c r="BO131" i="20" s="1"/>
  <c r="BY31" i="20"/>
  <c r="BY128" i="20" s="1"/>
  <c r="BY131" i="20" s="1"/>
  <c r="CI31" i="20"/>
  <c r="CI128" i="20" s="1"/>
  <c r="CI131" i="20" s="1"/>
  <c r="H151" i="20"/>
  <c r="H380" i="20" s="1"/>
  <c r="P151" i="20"/>
  <c r="AF151" i="20"/>
  <c r="BD151" i="20"/>
  <c r="BD380" i="20" s="1"/>
  <c r="BL151" i="20"/>
  <c r="BL380" i="20" s="1"/>
  <c r="BT151" i="20"/>
  <c r="BT380" i="20" s="1"/>
  <c r="CB151" i="20"/>
  <c r="CB380" i="20" s="1"/>
  <c r="AH212" i="20"/>
  <c r="AH309" i="20" s="1"/>
  <c r="AH312" i="20" s="1"/>
  <c r="AH313" i="20" s="1"/>
  <c r="AX212" i="20"/>
  <c r="AX309" i="20" s="1"/>
  <c r="AX312" i="20" s="1"/>
  <c r="AX313" i="20" s="1"/>
  <c r="BV212" i="20"/>
  <c r="BV309" i="20" s="1"/>
  <c r="BV312" i="20" s="1"/>
  <c r="BV313" i="20" s="1"/>
  <c r="AK31" i="20"/>
  <c r="AK128" i="20" s="1"/>
  <c r="AK131" i="20" s="1"/>
  <c r="BQ31" i="20"/>
  <c r="BQ128" i="20" s="1"/>
  <c r="BQ131" i="20" s="1"/>
  <c r="BQ132" i="20" s="1"/>
  <c r="O132" i="20"/>
  <c r="O77" i="15" s="1"/>
  <c r="BS132" i="20"/>
  <c r="L379" i="20"/>
  <c r="T379" i="20"/>
  <c r="AB379" i="20"/>
  <c r="AJ379" i="20"/>
  <c r="AR379" i="20"/>
  <c r="AZ379" i="20"/>
  <c r="BH379" i="20"/>
  <c r="BP379" i="20"/>
  <c r="BX379" i="20"/>
  <c r="I151" i="20"/>
  <c r="I380" i="20" s="1"/>
  <c r="Q151" i="20"/>
  <c r="Y151" i="20"/>
  <c r="AG151" i="20"/>
  <c r="AO151" i="20"/>
  <c r="AO380" i="20" s="1"/>
  <c r="AW151" i="20"/>
  <c r="AW380" i="20" s="1"/>
  <c r="BE151" i="20"/>
  <c r="BE380" i="20" s="1"/>
  <c r="BM151" i="20"/>
  <c r="BM380" i="20" s="1"/>
  <c r="BU151" i="20"/>
  <c r="BU380" i="20" s="1"/>
  <c r="CC151" i="20"/>
  <c r="CC380" i="20" s="1"/>
  <c r="N222" i="20"/>
  <c r="N223" i="20" s="1"/>
  <c r="N270" i="20" s="1"/>
  <c r="N272" i="20" s="1"/>
  <c r="N212" i="20"/>
  <c r="N309" i="20" s="1"/>
  <c r="N312" i="20" s="1"/>
  <c r="V222" i="20"/>
  <c r="V223" i="20" s="1"/>
  <c r="V391" i="20" s="1"/>
  <c r="V212" i="20"/>
  <c r="V309" i="20" s="1"/>
  <c r="V312" i="20" s="1"/>
  <c r="AD222" i="20"/>
  <c r="AD223" i="20" s="1"/>
  <c r="AD391" i="20" s="1"/>
  <c r="AD212" i="20"/>
  <c r="AD309" i="20" s="1"/>
  <c r="AD312" i="20" s="1"/>
  <c r="AL222" i="20"/>
  <c r="AL223" i="20" s="1"/>
  <c r="AL270" i="20" s="1"/>
  <c r="AL272" i="20" s="1"/>
  <c r="AL212" i="20"/>
  <c r="AL309" i="20" s="1"/>
  <c r="AL312" i="20" s="1"/>
  <c r="AL313" i="20" s="1"/>
  <c r="AL400" i="20" s="1"/>
  <c r="AT222" i="20"/>
  <c r="AT223" i="20" s="1"/>
  <c r="AT270" i="20" s="1"/>
  <c r="AT272" i="20" s="1"/>
  <c r="AT212" i="20"/>
  <c r="AT309" i="20" s="1"/>
  <c r="AT312" i="20" s="1"/>
  <c r="AT313" i="20" s="1"/>
  <c r="AT400" i="20" s="1"/>
  <c r="BB222" i="20"/>
  <c r="BB223" i="20" s="1"/>
  <c r="BB270" i="20" s="1"/>
  <c r="BB272" i="20" s="1"/>
  <c r="BB212" i="20"/>
  <c r="BB309" i="20" s="1"/>
  <c r="BB312" i="20" s="1"/>
  <c r="BJ222" i="20"/>
  <c r="BJ223" i="20" s="1"/>
  <c r="BJ212" i="20"/>
  <c r="BJ309" i="20" s="1"/>
  <c r="BJ312" i="20" s="1"/>
  <c r="BR222" i="20"/>
  <c r="BR223" i="20" s="1"/>
  <c r="BR270" i="20" s="1"/>
  <c r="BR272" i="20" s="1"/>
  <c r="BR212" i="20"/>
  <c r="BR309" i="20" s="1"/>
  <c r="BR312" i="20" s="1"/>
  <c r="BZ222" i="20"/>
  <c r="BZ223" i="20" s="1"/>
  <c r="BZ270" i="20" s="1"/>
  <c r="BZ272" i="20" s="1"/>
  <c r="BZ212" i="20"/>
  <c r="BZ309" i="20" s="1"/>
  <c r="BZ312" i="20" s="1"/>
  <c r="CD332" i="20"/>
  <c r="CD398" i="20" s="1"/>
  <c r="J379" i="20"/>
  <c r="R379" i="20"/>
  <c r="Z379" i="20"/>
  <c r="AH379" i="20"/>
  <c r="AP379" i="20"/>
  <c r="K151" i="20"/>
  <c r="K380" i="20" s="1"/>
  <c r="O151" i="20"/>
  <c r="S151" i="20"/>
  <c r="W151" i="20"/>
  <c r="AA151" i="20"/>
  <c r="AE151" i="20"/>
  <c r="AI151" i="20"/>
  <c r="AM151" i="20"/>
  <c r="AM380" i="20" s="1"/>
  <c r="AQ151" i="20"/>
  <c r="AQ380" i="20" s="1"/>
  <c r="AY151" i="20"/>
  <c r="AY380" i="20" s="1"/>
  <c r="BC151" i="20"/>
  <c r="BC380" i="20" s="1"/>
  <c r="BG151" i="20"/>
  <c r="BG380" i="20" s="1"/>
  <c r="BK151" i="20"/>
  <c r="BK380" i="20" s="1"/>
  <c r="BO151" i="20"/>
  <c r="BO380" i="20" s="1"/>
  <c r="BW151" i="20"/>
  <c r="BW380" i="20" s="1"/>
  <c r="CA151" i="20"/>
  <c r="CA380" i="20" s="1"/>
  <c r="CE151" i="20"/>
  <c r="CE380" i="20" s="1"/>
  <c r="CI151" i="20"/>
  <c r="CI380" i="20" s="1"/>
  <c r="M212" i="20"/>
  <c r="M309" i="20" s="1"/>
  <c r="M312" i="20" s="1"/>
  <c r="M313" i="20" s="1"/>
  <c r="U212" i="20"/>
  <c r="U309" i="20" s="1"/>
  <c r="U312" i="20" s="1"/>
  <c r="AC212" i="20"/>
  <c r="AC309" i="20" s="1"/>
  <c r="AC312" i="20" s="1"/>
  <c r="AC313" i="20" s="1"/>
  <c r="AS212" i="20"/>
  <c r="AS309" i="20" s="1"/>
  <c r="AS312" i="20" s="1"/>
  <c r="AS313" i="20" s="1"/>
  <c r="BA212" i="20"/>
  <c r="BA309" i="20" s="1"/>
  <c r="BA312" i="20" s="1"/>
  <c r="BA313" i="20" s="1"/>
  <c r="BI212" i="20"/>
  <c r="BI309" i="20" s="1"/>
  <c r="BI312" i="20" s="1"/>
  <c r="BI313" i="20" s="1"/>
  <c r="BY212" i="20"/>
  <c r="BY309" i="20" s="1"/>
  <c r="BY312" i="20" s="1"/>
  <c r="BW356" i="20"/>
  <c r="AB396" i="20"/>
  <c r="BX322" i="20"/>
  <c r="CF322" i="20"/>
  <c r="T332" i="20"/>
  <c r="T398" i="20" s="1"/>
  <c r="AJ332" i="20"/>
  <c r="AJ398" i="20" s="1"/>
  <c r="AZ332" i="20"/>
  <c r="AZ398" i="20" s="1"/>
  <c r="BP332" i="20"/>
  <c r="BP398" i="20" s="1"/>
  <c r="CF332" i="20"/>
  <c r="CF398" i="20" s="1"/>
  <c r="H397" i="20"/>
  <c r="L397" i="20"/>
  <c r="P397" i="20"/>
  <c r="T397" i="20"/>
  <c r="X397" i="20"/>
  <c r="AB397" i="20"/>
  <c r="AF397" i="20"/>
  <c r="AJ397" i="20"/>
  <c r="AN397" i="20"/>
  <c r="AR397" i="20"/>
  <c r="AV397" i="20"/>
  <c r="AZ397" i="20"/>
  <c r="BD397" i="20"/>
  <c r="BH397" i="20"/>
  <c r="BL397" i="20"/>
  <c r="BP397" i="20"/>
  <c r="BT397" i="20"/>
  <c r="BX397" i="20"/>
  <c r="CB397" i="20"/>
  <c r="CF397" i="20"/>
  <c r="J323" i="20"/>
  <c r="AH323" i="20"/>
  <c r="BV323" i="20"/>
  <c r="H31" i="20"/>
  <c r="H128" i="20" s="1"/>
  <c r="H131" i="20" s="1"/>
  <c r="H132" i="20" s="1"/>
  <c r="H382" i="20" s="1"/>
  <c r="H41" i="20"/>
  <c r="H42" i="20" s="1"/>
  <c r="H373" i="20" s="1"/>
  <c r="I31" i="20"/>
  <c r="I128" i="20" s="1"/>
  <c r="I131" i="20" s="1"/>
  <c r="I132" i="20" s="1"/>
  <c r="I41" i="20"/>
  <c r="I42" i="20" s="1"/>
  <c r="I373" i="20" s="1"/>
  <c r="P31" i="20"/>
  <c r="P128" i="20" s="1"/>
  <c r="P131" i="20" s="1"/>
  <c r="P41" i="20"/>
  <c r="Q31" i="20"/>
  <c r="Q128" i="20" s="1"/>
  <c r="Q131" i="20" s="1"/>
  <c r="Q41" i="20"/>
  <c r="X31" i="20"/>
  <c r="X128" i="20" s="1"/>
  <c r="X131" i="20" s="1"/>
  <c r="X76" i="15" s="1"/>
  <c r="X41" i="20"/>
  <c r="Y31" i="20"/>
  <c r="Y128" i="20" s="1"/>
  <c r="Y131" i="20" s="1"/>
  <c r="Y41" i="20"/>
  <c r="AF31" i="20"/>
  <c r="AF128" i="20" s="1"/>
  <c r="AF131" i="20" s="1"/>
  <c r="AF41" i="20"/>
  <c r="AG31" i="20"/>
  <c r="AG128" i="20" s="1"/>
  <c r="AG131" i="20" s="1"/>
  <c r="AG76" i="15" s="1"/>
  <c r="AG41" i="20"/>
  <c r="AN31" i="20"/>
  <c r="AN128" i="20" s="1"/>
  <c r="AN131" i="20" s="1"/>
  <c r="AN132" i="20" s="1"/>
  <c r="AN382" i="20" s="1"/>
  <c r="AN41" i="20"/>
  <c r="AN42" i="20" s="1"/>
  <c r="AN89" i="20" s="1"/>
  <c r="AN91" i="20" s="1"/>
  <c r="AO31" i="20"/>
  <c r="AO128" i="20" s="1"/>
  <c r="AO131" i="20" s="1"/>
  <c r="AO132" i="20" s="1"/>
  <c r="AO41" i="20"/>
  <c r="AO42" i="20" s="1"/>
  <c r="AO373" i="20" s="1"/>
  <c r="AV31" i="20"/>
  <c r="AV128" i="20" s="1"/>
  <c r="AV131" i="20" s="1"/>
  <c r="AV132" i="20" s="1"/>
  <c r="AV382" i="20" s="1"/>
  <c r="AV41" i="20"/>
  <c r="AV42" i="20" s="1"/>
  <c r="AV89" i="20" s="1"/>
  <c r="AV91" i="20" s="1"/>
  <c r="AW31" i="20"/>
  <c r="AW128" i="20" s="1"/>
  <c r="AW131" i="20" s="1"/>
  <c r="AW132" i="20" s="1"/>
  <c r="AW41" i="20"/>
  <c r="AW42" i="20" s="1"/>
  <c r="AW373" i="20" s="1"/>
  <c r="BD31" i="20"/>
  <c r="BD128" i="20" s="1"/>
  <c r="BD131" i="20" s="1"/>
  <c r="BD132" i="20" s="1"/>
  <c r="BD382" i="20" s="1"/>
  <c r="BD41" i="20"/>
  <c r="BD42" i="20" s="1"/>
  <c r="BD89" i="20" s="1"/>
  <c r="BD91" i="20" s="1"/>
  <c r="BE31" i="20"/>
  <c r="BE128" i="20" s="1"/>
  <c r="BE131" i="20" s="1"/>
  <c r="BE132" i="20" s="1"/>
  <c r="BE41" i="20"/>
  <c r="BE42" i="20" s="1"/>
  <c r="BE89" i="20" s="1"/>
  <c r="BE91" i="20" s="1"/>
  <c r="BL31" i="20"/>
  <c r="BL128" i="20" s="1"/>
  <c r="BL131" i="20" s="1"/>
  <c r="BL41" i="20"/>
  <c r="BL42" i="20" s="1"/>
  <c r="BL89" i="20" s="1"/>
  <c r="BL91" i="20" s="1"/>
  <c r="BM31" i="20"/>
  <c r="BM128" i="20" s="1"/>
  <c r="BM131" i="20" s="1"/>
  <c r="BM132" i="20" s="1"/>
  <c r="BM382" i="20" s="1"/>
  <c r="BM41" i="20"/>
  <c r="BM42" i="20" s="1"/>
  <c r="BM373" i="20" s="1"/>
  <c r="BT31" i="20"/>
  <c r="BT128" i="20" s="1"/>
  <c r="BT131" i="20" s="1"/>
  <c r="BT132" i="20" s="1"/>
  <c r="BT382" i="20" s="1"/>
  <c r="BT41" i="20"/>
  <c r="BT42" i="20" s="1"/>
  <c r="BT373" i="20" s="1"/>
  <c r="BU31" i="20"/>
  <c r="BU128" i="20" s="1"/>
  <c r="BU131" i="20" s="1"/>
  <c r="BU132" i="20" s="1"/>
  <c r="BU41" i="20"/>
  <c r="BU42" i="20" s="1"/>
  <c r="BU89" i="20" s="1"/>
  <c r="BU91" i="20" s="1"/>
  <c r="CB31" i="20"/>
  <c r="CB128" i="20" s="1"/>
  <c r="CB131" i="20" s="1"/>
  <c r="CB132" i="20" s="1"/>
  <c r="CB382" i="20" s="1"/>
  <c r="CB41" i="20"/>
  <c r="CB42" i="20" s="1"/>
  <c r="CB89" i="20" s="1"/>
  <c r="CB91" i="20" s="1"/>
  <c r="CC31" i="20"/>
  <c r="CC128" i="20" s="1"/>
  <c r="CC131" i="20" s="1"/>
  <c r="CC41" i="20"/>
  <c r="CC42" i="20" s="1"/>
  <c r="CC89" i="20" s="1"/>
  <c r="CC91" i="20" s="1"/>
  <c r="H83" i="20"/>
  <c r="H84" i="20"/>
  <c r="H76" i="20"/>
  <c r="H62" i="20" s="1"/>
  <c r="I66" i="20"/>
  <c r="I82" i="20" s="1"/>
  <c r="H372" i="20"/>
  <c r="H374" i="20" s="1"/>
  <c r="L372" i="20"/>
  <c r="L374" i="20" s="1"/>
  <c r="P372" i="20"/>
  <c r="P374" i="20" s="1"/>
  <c r="T372" i="20"/>
  <c r="T374" i="20" s="1"/>
  <c r="X372" i="20"/>
  <c r="X374" i="20" s="1"/>
  <c r="AB372" i="20"/>
  <c r="AB374" i="20" s="1"/>
  <c r="AF372" i="20"/>
  <c r="AF374" i="20" s="1"/>
  <c r="AJ372" i="20"/>
  <c r="AJ374" i="20" s="1"/>
  <c r="AN372" i="20"/>
  <c r="AN374" i="20" s="1"/>
  <c r="AR372" i="20"/>
  <c r="AR374" i="20" s="1"/>
  <c r="AV372" i="20"/>
  <c r="AV374" i="20" s="1"/>
  <c r="AZ372" i="20"/>
  <c r="AZ374" i="20" s="1"/>
  <c r="BD372" i="20"/>
  <c r="BD374" i="20" s="1"/>
  <c r="BH372" i="20"/>
  <c r="BH374" i="20" s="1"/>
  <c r="BL372" i="20"/>
  <c r="BL374" i="20" s="1"/>
  <c r="BP372" i="20"/>
  <c r="BP374" i="20" s="1"/>
  <c r="BT372" i="20"/>
  <c r="BT374" i="20" s="1"/>
  <c r="BX372" i="20"/>
  <c r="BX374" i="20" s="1"/>
  <c r="CB372" i="20"/>
  <c r="CB374" i="20" s="1"/>
  <c r="CF372" i="20"/>
  <c r="CF374" i="20" s="1"/>
  <c r="X132" i="20"/>
  <c r="CF379" i="20"/>
  <c r="CF175" i="20"/>
  <c r="AQ175" i="20"/>
  <c r="AY175" i="20"/>
  <c r="BW175" i="20"/>
  <c r="CE175" i="20"/>
  <c r="H377" i="20"/>
  <c r="H142" i="20"/>
  <c r="H140" i="20"/>
  <c r="I377" i="20"/>
  <c r="I142" i="20"/>
  <c r="I140" i="20"/>
  <c r="P377" i="20"/>
  <c r="P142" i="20"/>
  <c r="P140" i="20"/>
  <c r="Q377" i="20"/>
  <c r="Q142" i="20"/>
  <c r="Q140" i="20"/>
  <c r="X377" i="20"/>
  <c r="X142" i="20"/>
  <c r="X140" i="20"/>
  <c r="Y377" i="20"/>
  <c r="Y142" i="20"/>
  <c r="Y140" i="20"/>
  <c r="AF377" i="20"/>
  <c r="AF142" i="20"/>
  <c r="AF140" i="20"/>
  <c r="AG377" i="20"/>
  <c r="AG142" i="20"/>
  <c r="AG140" i="20"/>
  <c r="AN377" i="20"/>
  <c r="AN142" i="20"/>
  <c r="AN140" i="20"/>
  <c r="AO377" i="20"/>
  <c r="AO140" i="20"/>
  <c r="AV377" i="20"/>
  <c r="AV142" i="20"/>
  <c r="AV140" i="20"/>
  <c r="AW377" i="20"/>
  <c r="AW142" i="20"/>
  <c r="AW140" i="20"/>
  <c r="BD377" i="20"/>
  <c r="BD142" i="20"/>
  <c r="BD140" i="20"/>
  <c r="BE377" i="20"/>
  <c r="BE140" i="20"/>
  <c r="BL377" i="20"/>
  <c r="BL142" i="20"/>
  <c r="BL140" i="20"/>
  <c r="BM377" i="20"/>
  <c r="BM140" i="20"/>
  <c r="BT377" i="20"/>
  <c r="BT142" i="20"/>
  <c r="BT140" i="20"/>
  <c r="BU377" i="20"/>
  <c r="BU142" i="20"/>
  <c r="BU140" i="20"/>
  <c r="CB377" i="20"/>
  <c r="CB142" i="20"/>
  <c r="CB140" i="20"/>
  <c r="CC377" i="20"/>
  <c r="CC142" i="20"/>
  <c r="CC140" i="20"/>
  <c r="G378" i="20"/>
  <c r="H378" i="20"/>
  <c r="H141" i="20"/>
  <c r="I378" i="20"/>
  <c r="I141" i="20"/>
  <c r="O378" i="20"/>
  <c r="O141" i="20"/>
  <c r="P378" i="20"/>
  <c r="P141" i="20"/>
  <c r="Q378" i="20"/>
  <c r="Q141" i="20"/>
  <c r="S139" i="20"/>
  <c r="W378" i="20"/>
  <c r="W141" i="20"/>
  <c r="X378" i="20"/>
  <c r="X141" i="20"/>
  <c r="Y378" i="20"/>
  <c r="Y141" i="20"/>
  <c r="AE378" i="20"/>
  <c r="AE141" i="20"/>
  <c r="AF378" i="20"/>
  <c r="AF141" i="20"/>
  <c r="AG378" i="20"/>
  <c r="AG141" i="20"/>
  <c r="AI139" i="20"/>
  <c r="AM378" i="20"/>
  <c r="AM141" i="20"/>
  <c r="AN378" i="20"/>
  <c r="AN141" i="20"/>
  <c r="AO378" i="20"/>
  <c r="AO141" i="20"/>
  <c r="AU378" i="20"/>
  <c r="AU141" i="20"/>
  <c r="AV378" i="20"/>
  <c r="AV141" i="20"/>
  <c r="AW378" i="20"/>
  <c r="AW141" i="20"/>
  <c r="AY139" i="20"/>
  <c r="BC378" i="20"/>
  <c r="BC141" i="20"/>
  <c r="BD378" i="20"/>
  <c r="BD141" i="20"/>
  <c r="BE378" i="20"/>
  <c r="BE141" i="20"/>
  <c r="BK378" i="20"/>
  <c r="BK141" i="20"/>
  <c r="BL378" i="20"/>
  <c r="BL141" i="20"/>
  <c r="BM378" i="20"/>
  <c r="BM141" i="20"/>
  <c r="BO139" i="20"/>
  <c r="BS378" i="20"/>
  <c r="BS141" i="20"/>
  <c r="BT378" i="20"/>
  <c r="BT141" i="20"/>
  <c r="BU378" i="20"/>
  <c r="BU141" i="20"/>
  <c r="CA378" i="20"/>
  <c r="CA141" i="20"/>
  <c r="CB378" i="20"/>
  <c r="CB141" i="20"/>
  <c r="CC378" i="20"/>
  <c r="CC141" i="20"/>
  <c r="CE139" i="20"/>
  <c r="CI378" i="20"/>
  <c r="CI141" i="20"/>
  <c r="J139" i="20"/>
  <c r="K139" i="20"/>
  <c r="L139" i="20"/>
  <c r="M139" i="20"/>
  <c r="R139" i="20"/>
  <c r="T139" i="20"/>
  <c r="U139" i="20"/>
  <c r="Z139" i="20"/>
  <c r="AA139" i="20"/>
  <c r="AB139" i="20"/>
  <c r="AC139" i="20"/>
  <c r="AH139" i="20"/>
  <c r="AJ139" i="20"/>
  <c r="AK139" i="20"/>
  <c r="AP139" i="20"/>
  <c r="AQ139" i="20"/>
  <c r="AR139" i="20"/>
  <c r="AS139" i="20"/>
  <c r="AX139" i="20"/>
  <c r="AZ139" i="20"/>
  <c r="BA139" i="20"/>
  <c r="BF139" i="20"/>
  <c r="BG139" i="20"/>
  <c r="BH139" i="20"/>
  <c r="BI139" i="20"/>
  <c r="BN139" i="20"/>
  <c r="BP139" i="20"/>
  <c r="BQ139" i="20"/>
  <c r="BV139" i="20"/>
  <c r="BW139" i="20"/>
  <c r="BX139" i="20"/>
  <c r="BY139" i="20"/>
  <c r="CD139" i="20"/>
  <c r="CF139" i="20"/>
  <c r="CG139" i="20"/>
  <c r="BI175" i="20"/>
  <c r="CG175" i="20"/>
  <c r="X151" i="20"/>
  <c r="AV151" i="20"/>
  <c r="AV380" i="20" s="1"/>
  <c r="AU151" i="20"/>
  <c r="AU380" i="20" s="1"/>
  <c r="BS151" i="20"/>
  <c r="BS380" i="20" s="1"/>
  <c r="H166" i="20"/>
  <c r="H174" i="20"/>
  <c r="H173" i="20"/>
  <c r="H172" i="20"/>
  <c r="G212" i="20"/>
  <c r="G309" i="20" s="1"/>
  <c r="G312" i="20" s="1"/>
  <c r="G222" i="20"/>
  <c r="G223" i="20" s="1"/>
  <c r="G391" i="20" s="1"/>
  <c r="AA212" i="20"/>
  <c r="AA309" i="20" s="1"/>
  <c r="AA312" i="20" s="1"/>
  <c r="AA222" i="20"/>
  <c r="AA223" i="20" s="1"/>
  <c r="AA270" i="20" s="1"/>
  <c r="AA272" i="20" s="1"/>
  <c r="AB212" i="20"/>
  <c r="AB309" i="20" s="1"/>
  <c r="AB312" i="20" s="1"/>
  <c r="AB313" i="20" s="1"/>
  <c r="AB222" i="20"/>
  <c r="AB223" i="20" s="1"/>
  <c r="AB391" i="20" s="1"/>
  <c r="AJ391" i="20"/>
  <c r="AJ270" i="20"/>
  <c r="AJ272" i="20" s="1"/>
  <c r="AQ212" i="20"/>
  <c r="AQ309" i="20" s="1"/>
  <c r="AQ312" i="20" s="1"/>
  <c r="AQ222" i="20"/>
  <c r="AQ223" i="20" s="1"/>
  <c r="AQ391" i="20" s="1"/>
  <c r="BG212" i="20"/>
  <c r="BG309" i="20" s="1"/>
  <c r="BG312" i="20" s="1"/>
  <c r="BG222" i="20"/>
  <c r="BG223" i="20" s="1"/>
  <c r="BG391" i="20" s="1"/>
  <c r="BH212" i="20"/>
  <c r="BH309" i="20" s="1"/>
  <c r="BH312" i="20" s="1"/>
  <c r="BH313" i="20" s="1"/>
  <c r="BH222" i="20"/>
  <c r="BH223" i="20" s="1"/>
  <c r="BH391" i="20" s="1"/>
  <c r="BW212" i="20"/>
  <c r="BW309" i="20" s="1"/>
  <c r="BW312" i="20" s="1"/>
  <c r="BW313" i="20" s="1"/>
  <c r="BW222" i="20"/>
  <c r="BW223" i="20" s="1"/>
  <c r="BW391" i="20" s="1"/>
  <c r="G389" i="20"/>
  <c r="G390" i="20" s="1"/>
  <c r="G392" i="20" s="1"/>
  <c r="G243" i="20"/>
  <c r="H263" i="20"/>
  <c r="H265" i="20"/>
  <c r="I247" i="20"/>
  <c r="I263" i="20" s="1"/>
  <c r="O390" i="20"/>
  <c r="O392" i="20" s="1"/>
  <c r="W390" i="20"/>
  <c r="W392" i="20" s="1"/>
  <c r="AE390" i="20"/>
  <c r="AE392" i="20" s="1"/>
  <c r="AM390" i="20"/>
  <c r="AM392" i="20" s="1"/>
  <c r="AU390" i="20"/>
  <c r="AU392" i="20" s="1"/>
  <c r="BC390" i="20"/>
  <c r="BC392" i="20" s="1"/>
  <c r="BK390" i="20"/>
  <c r="BK392" i="20" s="1"/>
  <c r="BS390" i="20"/>
  <c r="BS392" i="20" s="1"/>
  <c r="CA390" i="20"/>
  <c r="CA392" i="20" s="1"/>
  <c r="CI390" i="20"/>
  <c r="CI392" i="20" s="1"/>
  <c r="L395" i="20"/>
  <c r="L321" i="20"/>
  <c r="M395" i="20"/>
  <c r="M321" i="20"/>
  <c r="T395" i="20"/>
  <c r="T323" i="20"/>
  <c r="U395" i="20"/>
  <c r="U323" i="20"/>
  <c r="AB395" i="20"/>
  <c r="AB323" i="20"/>
  <c r="AB321" i="20"/>
  <c r="AC395" i="20"/>
  <c r="AC321" i="20"/>
  <c r="AD395" i="20"/>
  <c r="AD321" i="20"/>
  <c r="AJ395" i="20"/>
  <c r="AJ321" i="20"/>
  <c r="AK395" i="20"/>
  <c r="AK321" i="20"/>
  <c r="AR395" i="20"/>
  <c r="AR323" i="20"/>
  <c r="AR321" i="20"/>
  <c r="AS395" i="20"/>
  <c r="AS323" i="20"/>
  <c r="AT395" i="20"/>
  <c r="AT323" i="20"/>
  <c r="AZ395" i="20"/>
  <c r="AZ323" i="20"/>
  <c r="AZ321" i="20"/>
  <c r="BA395" i="20"/>
  <c r="BA321" i="20"/>
  <c r="BB395" i="20"/>
  <c r="BB321" i="20"/>
  <c r="BH395" i="20"/>
  <c r="BH323" i="20"/>
  <c r="BI395" i="20"/>
  <c r="BI321" i="20"/>
  <c r="BP395" i="20"/>
  <c r="BP323" i="20"/>
  <c r="BP321" i="20"/>
  <c r="BQ395" i="20"/>
  <c r="BQ323" i="20"/>
  <c r="BQ321" i="20"/>
  <c r="BR395" i="20"/>
  <c r="BR323" i="20"/>
  <c r="BX395" i="20"/>
  <c r="BX321" i="20"/>
  <c r="BY395" i="20"/>
  <c r="BY323" i="20"/>
  <c r="BY321" i="20"/>
  <c r="BZ395" i="20"/>
  <c r="BZ321" i="20"/>
  <c r="CF395" i="20"/>
  <c r="CF323" i="20"/>
  <c r="CG395" i="20"/>
  <c r="CG323" i="20"/>
  <c r="K396" i="20"/>
  <c r="K322" i="20"/>
  <c r="L396" i="20"/>
  <c r="L322" i="20"/>
  <c r="M396" i="20"/>
  <c r="M322" i="20"/>
  <c r="S396" i="20"/>
  <c r="S322" i="20"/>
  <c r="T396" i="20"/>
  <c r="T322" i="20"/>
  <c r="AA396" i="20"/>
  <c r="AA322" i="20"/>
  <c r="AI396" i="20"/>
  <c r="AI322" i="20"/>
  <c r="AJ396" i="20"/>
  <c r="AJ322" i="20"/>
  <c r="AK396" i="20"/>
  <c r="AK322" i="20"/>
  <c r="AR396" i="20"/>
  <c r="AR322" i="20"/>
  <c r="AY396" i="20"/>
  <c r="AY322" i="20"/>
  <c r="AZ396" i="20"/>
  <c r="AZ322" i="20"/>
  <c r="BG396" i="20"/>
  <c r="BG322" i="20"/>
  <c r="BH396" i="20"/>
  <c r="BH322" i="20"/>
  <c r="BI396" i="20"/>
  <c r="BI322" i="20"/>
  <c r="BP396" i="20"/>
  <c r="BP322" i="20"/>
  <c r="BQ396" i="20"/>
  <c r="BQ322" i="20"/>
  <c r="BW396" i="20"/>
  <c r="BW322" i="20"/>
  <c r="CE396" i="20"/>
  <c r="CE322" i="20"/>
  <c r="H320" i="20"/>
  <c r="O320" i="20"/>
  <c r="U320" i="20"/>
  <c r="V320" i="20"/>
  <c r="W320" i="20"/>
  <c r="AD320" i="20"/>
  <c r="AE320" i="20"/>
  <c r="AG320" i="20"/>
  <c r="AL320" i="20"/>
  <c r="AM320" i="20"/>
  <c r="AT320" i="20"/>
  <c r="AU320" i="20"/>
  <c r="BB320" i="20"/>
  <c r="BC320" i="20"/>
  <c r="BJ320" i="20"/>
  <c r="BK320" i="20"/>
  <c r="BR320" i="20"/>
  <c r="BS320" i="20"/>
  <c r="BT320" i="20"/>
  <c r="CA320" i="20"/>
  <c r="CH320" i="20"/>
  <c r="CI320" i="20"/>
  <c r="AQ356" i="20"/>
  <c r="AY356" i="20"/>
  <c r="AZ356" i="20"/>
  <c r="BG356" i="20"/>
  <c r="BO356" i="20"/>
  <c r="CE356" i="20"/>
  <c r="H321" i="20"/>
  <c r="M332" i="20"/>
  <c r="M398" i="20" s="1"/>
  <c r="P321" i="20"/>
  <c r="U332" i="20"/>
  <c r="U398" i="20" s="1"/>
  <c r="AC332" i="20"/>
  <c r="AC398" i="20" s="1"/>
  <c r="AF320" i="20"/>
  <c r="AK332" i="20"/>
  <c r="AK398" i="20" s="1"/>
  <c r="AN321" i="20"/>
  <c r="AS332" i="20"/>
  <c r="AS398" i="20" s="1"/>
  <c r="BA332" i="20"/>
  <c r="BA398" i="20" s="1"/>
  <c r="BI332" i="20"/>
  <c r="BI398" i="20" s="1"/>
  <c r="BL321" i="20"/>
  <c r="BQ332" i="20"/>
  <c r="BQ398" i="20" s="1"/>
  <c r="BT321" i="20"/>
  <c r="BY332" i="20"/>
  <c r="BY398" i="20" s="1"/>
  <c r="CG332" i="20"/>
  <c r="CG398" i="20" s="1"/>
  <c r="L332" i="20"/>
  <c r="L398" i="20" s="1"/>
  <c r="AB332" i="20"/>
  <c r="AB398" i="20" s="1"/>
  <c r="AR332" i="20"/>
  <c r="AR398" i="20" s="1"/>
  <c r="AU322" i="20"/>
  <c r="BC322" i="20"/>
  <c r="BH332" i="20"/>
  <c r="BH398" i="20" s="1"/>
  <c r="BR322" i="20"/>
  <c r="BX332" i="20"/>
  <c r="BX398" i="20" s="1"/>
  <c r="BZ322" i="20"/>
  <c r="AS356" i="20"/>
  <c r="BA356" i="20"/>
  <c r="BI356" i="20"/>
  <c r="BY356" i="20"/>
  <c r="CH356" i="20"/>
  <c r="CI356" i="20"/>
  <c r="BQ356" i="20"/>
  <c r="H355" i="20"/>
  <c r="H353" i="20"/>
  <c r="H347" i="20"/>
  <c r="I337" i="20"/>
  <c r="I355" i="20" s="1"/>
  <c r="AQ373" i="20"/>
  <c r="AQ89" i="20"/>
  <c r="AQ91" i="20" s="1"/>
  <c r="S373" i="20"/>
  <c r="S89" i="20"/>
  <c r="S91" i="20" s="1"/>
  <c r="S65" i="15" s="1"/>
  <c r="AS373" i="20"/>
  <c r="AS89" i="20"/>
  <c r="AS91" i="20" s="1"/>
  <c r="CE373" i="20"/>
  <c r="CE89" i="20"/>
  <c r="CE91" i="20" s="1"/>
  <c r="K371" i="20"/>
  <c r="K372" i="20" s="1"/>
  <c r="K374" i="20" s="1"/>
  <c r="S371" i="20"/>
  <c r="S372" i="20" s="1"/>
  <c r="S374" i="20" s="1"/>
  <c r="AA371" i="20"/>
  <c r="AA372" i="20" s="1"/>
  <c r="AA374" i="20" s="1"/>
  <c r="AI371" i="20"/>
  <c r="AI372" i="20" s="1"/>
  <c r="AQ371" i="20"/>
  <c r="AQ372" i="20" s="1"/>
  <c r="AQ374" i="20" s="1"/>
  <c r="AY371" i="20"/>
  <c r="AY372" i="20" s="1"/>
  <c r="AY374" i="20" s="1"/>
  <c r="BG371" i="20"/>
  <c r="BG372" i="20" s="1"/>
  <c r="BG374" i="20" s="1"/>
  <c r="BO371" i="20"/>
  <c r="BO372" i="20" s="1"/>
  <c r="BO374" i="20" s="1"/>
  <c r="BW371" i="20"/>
  <c r="BW372" i="20" s="1"/>
  <c r="BW374" i="20" s="1"/>
  <c r="CE371" i="20"/>
  <c r="CE372" i="20" s="1"/>
  <c r="CE374" i="20" s="1"/>
  <c r="BQ373" i="20"/>
  <c r="BQ89" i="20"/>
  <c r="BQ91" i="20" s="1"/>
  <c r="R31" i="20"/>
  <c r="R128" i="20" s="1"/>
  <c r="R131" i="20" s="1"/>
  <c r="AH31" i="20"/>
  <c r="AH128" i="20" s="1"/>
  <c r="AH131" i="20" s="1"/>
  <c r="AH76" i="15" s="1"/>
  <c r="U373" i="20"/>
  <c r="U89" i="20"/>
  <c r="U91" i="20" s="1"/>
  <c r="U65" i="15" s="1"/>
  <c r="BG373" i="20"/>
  <c r="BG89" i="20"/>
  <c r="BG91" i="20" s="1"/>
  <c r="CG373" i="20"/>
  <c r="CG89" i="20"/>
  <c r="CG91" i="20" s="1"/>
  <c r="J373" i="20"/>
  <c r="J89" i="20"/>
  <c r="J91" i="20" s="1"/>
  <c r="J65" i="15" s="1"/>
  <c r="BF31" i="20"/>
  <c r="BF128" i="20" s="1"/>
  <c r="BF131" i="20" s="1"/>
  <c r="BF132" i="20" s="1"/>
  <c r="BF41" i="20"/>
  <c r="BF42" i="20" s="1"/>
  <c r="Z373" i="20"/>
  <c r="Z89" i="20"/>
  <c r="Z91" i="20" s="1"/>
  <c r="Z65" i="15" s="1"/>
  <c r="AX31" i="20"/>
  <c r="AX128" i="20" s="1"/>
  <c r="AX131" i="20" s="1"/>
  <c r="AX41" i="20"/>
  <c r="AX42" i="20" s="1"/>
  <c r="BV31" i="20"/>
  <c r="BV128" i="20" s="1"/>
  <c r="BV131" i="20" s="1"/>
  <c r="BV41" i="20"/>
  <c r="BV42" i="20" s="1"/>
  <c r="AI373" i="20"/>
  <c r="AI89" i="20"/>
  <c r="AI91" i="20" s="1"/>
  <c r="AI65" i="15" s="1"/>
  <c r="BI373" i="20"/>
  <c r="BI89" i="20"/>
  <c r="BI91" i="20" s="1"/>
  <c r="K373" i="20"/>
  <c r="K89" i="20"/>
  <c r="K91" i="20" s="1"/>
  <c r="K65" i="15" s="1"/>
  <c r="AK373" i="20"/>
  <c r="AK89" i="20"/>
  <c r="AK91" i="20" s="1"/>
  <c r="AK65" i="15" s="1"/>
  <c r="BW373" i="20"/>
  <c r="BW89" i="20"/>
  <c r="BW91" i="20" s="1"/>
  <c r="L373" i="20"/>
  <c r="L89" i="20"/>
  <c r="L91" i="20" s="1"/>
  <c r="L65" i="15" s="1"/>
  <c r="T373" i="20"/>
  <c r="T89" i="20"/>
  <c r="T91" i="20" s="1"/>
  <c r="T65" i="15" s="1"/>
  <c r="AB373" i="20"/>
  <c r="AB89" i="20"/>
  <c r="AB91" i="20" s="1"/>
  <c r="AB65" i="15" s="1"/>
  <c r="AJ373" i="20"/>
  <c r="AJ89" i="20"/>
  <c r="AJ91" i="20" s="1"/>
  <c r="AJ65" i="15" s="1"/>
  <c r="AR373" i="20"/>
  <c r="AR89" i="20"/>
  <c r="AR91" i="20" s="1"/>
  <c r="AZ373" i="20"/>
  <c r="AZ89" i="20"/>
  <c r="AZ91" i="20" s="1"/>
  <c r="BH373" i="20"/>
  <c r="BH89" i="20"/>
  <c r="BH91" i="20" s="1"/>
  <c r="BP373" i="20"/>
  <c r="BP89" i="20"/>
  <c r="BP91" i="20" s="1"/>
  <c r="BX373" i="20"/>
  <c r="BX89" i="20"/>
  <c r="BX91" i="20" s="1"/>
  <c r="CF373" i="20"/>
  <c r="CF89" i="20"/>
  <c r="CF91" i="20" s="1"/>
  <c r="AY373" i="20"/>
  <c r="AY89" i="20"/>
  <c r="AY91" i="20" s="1"/>
  <c r="BY373" i="20"/>
  <c r="BY89" i="20"/>
  <c r="BY91" i="20" s="1"/>
  <c r="AH373" i="20"/>
  <c r="AH89" i="20"/>
  <c r="AH91" i="20" s="1"/>
  <c r="AH65" i="15" s="1"/>
  <c r="CD31" i="20"/>
  <c r="CD128" i="20" s="1"/>
  <c r="CD131" i="20" s="1"/>
  <c r="CD41" i="20"/>
  <c r="CD42" i="20" s="1"/>
  <c r="R373" i="20"/>
  <c r="R89" i="20"/>
  <c r="R91" i="20" s="1"/>
  <c r="R65" i="15" s="1"/>
  <c r="AP31" i="20"/>
  <c r="AP128" i="20" s="1"/>
  <c r="AP131" i="20" s="1"/>
  <c r="AP132" i="20" s="1"/>
  <c r="AP41" i="20"/>
  <c r="AP42" i="20" s="1"/>
  <c r="BN31" i="20"/>
  <c r="BN128" i="20" s="1"/>
  <c r="BN131" i="20" s="1"/>
  <c r="BN132" i="20" s="1"/>
  <c r="BN41" i="20"/>
  <c r="BN42" i="20" s="1"/>
  <c r="J31" i="20"/>
  <c r="J128" i="20" s="1"/>
  <c r="J131" i="20" s="1"/>
  <c r="Z31" i="20"/>
  <c r="Z128" i="20" s="1"/>
  <c r="Z131" i="20" s="1"/>
  <c r="AA373" i="20"/>
  <c r="AA89" i="20"/>
  <c r="AA91" i="20" s="1"/>
  <c r="AA65" i="15" s="1"/>
  <c r="BA373" i="20"/>
  <c r="BA89" i="20"/>
  <c r="BA91" i="20" s="1"/>
  <c r="N373" i="20"/>
  <c r="N89" i="20"/>
  <c r="N91" i="20" s="1"/>
  <c r="N65" i="15" s="1"/>
  <c r="V373" i="20"/>
  <c r="V89" i="20"/>
  <c r="V91" i="20" s="1"/>
  <c r="V65" i="15" s="1"/>
  <c r="AD373" i="20"/>
  <c r="AD89" i="20"/>
  <c r="AD91" i="20" s="1"/>
  <c r="AD65" i="15" s="1"/>
  <c r="AL373" i="20"/>
  <c r="AL89" i="20"/>
  <c r="AL91" i="20" s="1"/>
  <c r="AT373" i="20"/>
  <c r="AT89" i="20"/>
  <c r="AT91" i="20" s="1"/>
  <c r="BB373" i="20"/>
  <c r="BB89" i="20"/>
  <c r="BB91" i="20" s="1"/>
  <c r="BJ373" i="20"/>
  <c r="BJ89" i="20"/>
  <c r="BJ91" i="20" s="1"/>
  <c r="BR373" i="20"/>
  <c r="BR89" i="20"/>
  <c r="BR91" i="20" s="1"/>
  <c r="BZ373" i="20"/>
  <c r="BZ89" i="20"/>
  <c r="BZ91" i="20" s="1"/>
  <c r="CH373" i="20"/>
  <c r="CH89" i="20"/>
  <c r="CH91" i="20" s="1"/>
  <c r="AC373" i="20"/>
  <c r="AC89" i="20"/>
  <c r="AC91" i="20" s="1"/>
  <c r="AC65" i="15" s="1"/>
  <c r="BO373" i="20"/>
  <c r="BO89" i="20"/>
  <c r="BO91" i="20" s="1"/>
  <c r="L31" i="20"/>
  <c r="L128" i="20" s="1"/>
  <c r="L131" i="20" s="1"/>
  <c r="T31" i="20"/>
  <c r="T128" i="20" s="1"/>
  <c r="T131" i="20" s="1"/>
  <c r="AB31" i="20"/>
  <c r="AB128" i="20" s="1"/>
  <c r="AB131" i="20" s="1"/>
  <c r="AJ31" i="20"/>
  <c r="AJ128" i="20" s="1"/>
  <c r="AJ131" i="20" s="1"/>
  <c r="AR31" i="20"/>
  <c r="AR128" i="20" s="1"/>
  <c r="AR131" i="20" s="1"/>
  <c r="AZ31" i="20"/>
  <c r="AZ128" i="20" s="1"/>
  <c r="AZ131" i="20" s="1"/>
  <c r="BH31" i="20"/>
  <c r="BH128" i="20" s="1"/>
  <c r="BH131" i="20" s="1"/>
  <c r="BH132" i="20" s="1"/>
  <c r="BP31" i="20"/>
  <c r="BP128" i="20" s="1"/>
  <c r="BP131" i="20" s="1"/>
  <c r="BX31" i="20"/>
  <c r="BX128" i="20" s="1"/>
  <c r="BX131" i="20" s="1"/>
  <c r="CF31" i="20"/>
  <c r="CF128" i="20" s="1"/>
  <c r="CF131" i="20" s="1"/>
  <c r="CF132" i="20" s="1"/>
  <c r="H82" i="20"/>
  <c r="M372" i="20"/>
  <c r="M374" i="20" s="1"/>
  <c r="U372" i="20"/>
  <c r="U374" i="20" s="1"/>
  <c r="AC372" i="20"/>
  <c r="AC374" i="20" s="1"/>
  <c r="AK372" i="20"/>
  <c r="AK374" i="20" s="1"/>
  <c r="AS372" i="20"/>
  <c r="AS374" i="20" s="1"/>
  <c r="BA372" i="20"/>
  <c r="BA374" i="20" s="1"/>
  <c r="BI372" i="20"/>
  <c r="BI374" i="20" s="1"/>
  <c r="BQ372" i="20"/>
  <c r="BQ374" i="20" s="1"/>
  <c r="BY372" i="20"/>
  <c r="BY374" i="20" s="1"/>
  <c r="CG372" i="20"/>
  <c r="CG374" i="20" s="1"/>
  <c r="W89" i="20"/>
  <c r="W91" i="20" s="1"/>
  <c r="W65" i="15" s="1"/>
  <c r="BC89" i="20"/>
  <c r="BC91" i="20" s="1"/>
  <c r="CI89" i="20"/>
  <c r="CI91" i="20" s="1"/>
  <c r="Q139" i="20"/>
  <c r="AN175" i="20"/>
  <c r="BL175" i="20"/>
  <c r="BT175" i="20"/>
  <c r="G380" i="20"/>
  <c r="N31" i="20"/>
  <c r="N128" i="20" s="1"/>
  <c r="N131" i="20" s="1"/>
  <c r="V31" i="20"/>
  <c r="V128" i="20" s="1"/>
  <c r="V131" i="20" s="1"/>
  <c r="AD31" i="20"/>
  <c r="AD128" i="20" s="1"/>
  <c r="AD131" i="20" s="1"/>
  <c r="AL31" i="20"/>
  <c r="AL128" i="20" s="1"/>
  <c r="AL131" i="20" s="1"/>
  <c r="AL132" i="20" s="1"/>
  <c r="AT31" i="20"/>
  <c r="AT128" i="20" s="1"/>
  <c r="AT131" i="20" s="1"/>
  <c r="AT132" i="20" s="1"/>
  <c r="AT382" i="20" s="1"/>
  <c r="BB31" i="20"/>
  <c r="BB128" i="20" s="1"/>
  <c r="BB131" i="20" s="1"/>
  <c r="BB132" i="20" s="1"/>
  <c r="BJ31" i="20"/>
  <c r="BJ128" i="20" s="1"/>
  <c r="BJ131" i="20" s="1"/>
  <c r="BR31" i="20"/>
  <c r="BR128" i="20" s="1"/>
  <c r="BR131" i="20" s="1"/>
  <c r="BR132" i="20" s="1"/>
  <c r="BR382" i="20" s="1"/>
  <c r="BZ31" i="20"/>
  <c r="BZ128" i="20" s="1"/>
  <c r="BZ131" i="20" s="1"/>
  <c r="BZ132" i="20" s="1"/>
  <c r="CH31" i="20"/>
  <c r="CH128" i="20" s="1"/>
  <c r="CH131" i="20" s="1"/>
  <c r="CH132" i="20" s="1"/>
  <c r="CH382" i="20" s="1"/>
  <c r="G372" i="20"/>
  <c r="G374" i="20" s="1"/>
  <c r="O372" i="20"/>
  <c r="O374" i="20" s="1"/>
  <c r="W372" i="20"/>
  <c r="W374" i="20" s="1"/>
  <c r="AE372" i="20"/>
  <c r="AE374" i="20" s="1"/>
  <c r="AM372" i="20"/>
  <c r="AM374" i="20" s="1"/>
  <c r="AU372" i="20"/>
  <c r="AU374" i="20" s="1"/>
  <c r="BC372" i="20"/>
  <c r="BC374" i="20" s="1"/>
  <c r="BK372" i="20"/>
  <c r="BK374" i="20" s="1"/>
  <c r="BS372" i="20"/>
  <c r="BS374" i="20" s="1"/>
  <c r="CA372" i="20"/>
  <c r="CA374" i="20" s="1"/>
  <c r="CI372" i="20"/>
  <c r="CI374" i="20" s="1"/>
  <c r="O89" i="20"/>
  <c r="O91" i="20" s="1"/>
  <c r="O65" i="15" s="1"/>
  <c r="AU89" i="20"/>
  <c r="AU91" i="20" s="1"/>
  <c r="CA89" i="20"/>
  <c r="CA91" i="20" s="1"/>
  <c r="AG139" i="20"/>
  <c r="AO175" i="20"/>
  <c r="BJ175" i="20"/>
  <c r="AW139" i="20"/>
  <c r="O22" i="19"/>
  <c r="BZ380" i="20"/>
  <c r="BU175" i="20"/>
  <c r="G62" i="20"/>
  <c r="I372" i="20"/>
  <c r="I374" i="20" s="1"/>
  <c r="Q372" i="20"/>
  <c r="Q374" i="20" s="1"/>
  <c r="Y372" i="20"/>
  <c r="Y374" i="20" s="1"/>
  <c r="AG372" i="20"/>
  <c r="AG374" i="20" s="1"/>
  <c r="AO372" i="20"/>
  <c r="AO374" i="20" s="1"/>
  <c r="AW372" i="20"/>
  <c r="AW374" i="20" s="1"/>
  <c r="BE372" i="20"/>
  <c r="BE374" i="20" s="1"/>
  <c r="BM372" i="20"/>
  <c r="BM374" i="20" s="1"/>
  <c r="BU372" i="20"/>
  <c r="BU374" i="20" s="1"/>
  <c r="CC372" i="20"/>
  <c r="CC374" i="20" s="1"/>
  <c r="AM89" i="20"/>
  <c r="AM91" i="20" s="1"/>
  <c r="BS89" i="20"/>
  <c r="BS91" i="20" s="1"/>
  <c r="BM139" i="20"/>
  <c r="H222" i="20"/>
  <c r="H223" i="20" s="1"/>
  <c r="H212" i="20"/>
  <c r="H309" i="20" s="1"/>
  <c r="H312" i="20" s="1"/>
  <c r="P212" i="20"/>
  <c r="P309" i="20" s="1"/>
  <c r="P312" i="20" s="1"/>
  <c r="P222" i="20"/>
  <c r="P223" i="20" s="1"/>
  <c r="X222" i="20"/>
  <c r="X223" i="20" s="1"/>
  <c r="X212" i="20"/>
  <c r="X309" i="20" s="1"/>
  <c r="X312" i="20" s="1"/>
  <c r="AF212" i="20"/>
  <c r="AF309" i="20" s="1"/>
  <c r="AF312" i="20" s="1"/>
  <c r="AF222" i="20"/>
  <c r="AF223" i="20" s="1"/>
  <c r="AN222" i="20"/>
  <c r="AN223" i="20" s="1"/>
  <c r="AN212" i="20"/>
  <c r="AN309" i="20" s="1"/>
  <c r="AN312" i="20" s="1"/>
  <c r="AV212" i="20"/>
  <c r="AV309" i="20" s="1"/>
  <c r="AV312" i="20" s="1"/>
  <c r="AV222" i="20"/>
  <c r="AV223" i="20" s="1"/>
  <c r="BD222" i="20"/>
  <c r="BD223" i="20" s="1"/>
  <c r="BD212" i="20"/>
  <c r="BD309" i="20" s="1"/>
  <c r="BD312" i="20" s="1"/>
  <c r="BL212" i="20"/>
  <c r="BL309" i="20" s="1"/>
  <c r="BL312" i="20" s="1"/>
  <c r="BL222" i="20"/>
  <c r="BL223" i="20" s="1"/>
  <c r="BT222" i="20"/>
  <c r="BT223" i="20" s="1"/>
  <c r="BT212" i="20"/>
  <c r="BT309" i="20" s="1"/>
  <c r="BT312" i="20" s="1"/>
  <c r="CB212" i="20"/>
  <c r="CB309" i="20" s="1"/>
  <c r="CB312" i="20" s="1"/>
  <c r="CB222" i="20"/>
  <c r="CB223" i="20" s="1"/>
  <c r="J372" i="20"/>
  <c r="J374" i="20" s="1"/>
  <c r="R372" i="20"/>
  <c r="R374" i="20" s="1"/>
  <c r="Z372" i="20"/>
  <c r="Z374" i="20" s="1"/>
  <c r="AH372" i="20"/>
  <c r="AH374" i="20" s="1"/>
  <c r="AP372" i="20"/>
  <c r="AP374" i="20" s="1"/>
  <c r="AX372" i="20"/>
  <c r="AX374" i="20" s="1"/>
  <c r="BF372" i="20"/>
  <c r="BF374" i="20" s="1"/>
  <c r="BN372" i="20"/>
  <c r="BN374" i="20" s="1"/>
  <c r="BV372" i="20"/>
  <c r="BV374" i="20" s="1"/>
  <c r="CD372" i="20"/>
  <c r="CD374" i="20" s="1"/>
  <c r="CC139" i="20"/>
  <c r="AE89" i="20"/>
  <c r="AE91" i="20" s="1"/>
  <c r="AE65" i="15" s="1"/>
  <c r="BK89" i="20"/>
  <c r="BK91" i="20" s="1"/>
  <c r="I379" i="20"/>
  <c r="I139" i="20"/>
  <c r="Y379" i="20"/>
  <c r="Y139" i="20"/>
  <c r="AO379" i="20"/>
  <c r="AO139" i="20"/>
  <c r="BE379" i="20"/>
  <c r="BE139" i="20"/>
  <c r="BU379" i="20"/>
  <c r="BU139" i="20"/>
  <c r="G377" i="20"/>
  <c r="O377" i="20"/>
  <c r="O140" i="20"/>
  <c r="W377" i="20"/>
  <c r="W140" i="20"/>
  <c r="W142" i="20"/>
  <c r="AE377" i="20"/>
  <c r="AE140" i="20"/>
  <c r="AE142" i="20"/>
  <c r="AM377" i="20"/>
  <c r="AM140" i="20"/>
  <c r="AM142" i="20"/>
  <c r="AU377" i="20"/>
  <c r="AU140" i="20"/>
  <c r="AU142" i="20"/>
  <c r="BC377" i="20"/>
  <c r="BC140" i="20"/>
  <c r="BC142" i="20"/>
  <c r="BK377" i="20"/>
  <c r="BK140" i="20"/>
  <c r="BK142" i="20"/>
  <c r="BS377" i="20"/>
  <c r="BS140" i="20"/>
  <c r="BS142" i="20"/>
  <c r="CA377" i="20"/>
  <c r="CA140" i="20"/>
  <c r="CI377" i="20"/>
  <c r="CI140" i="20"/>
  <c r="CI142" i="20"/>
  <c r="N378" i="20"/>
  <c r="N141" i="20"/>
  <c r="V378" i="20"/>
  <c r="V141" i="20"/>
  <c r="AD378" i="20"/>
  <c r="AD141" i="20"/>
  <c r="AL378" i="20"/>
  <c r="AL141" i="20"/>
  <c r="AT378" i="20"/>
  <c r="AT141" i="20"/>
  <c r="BB378" i="20"/>
  <c r="BB141" i="20"/>
  <c r="BJ378" i="20"/>
  <c r="BJ141" i="20"/>
  <c r="BR378" i="20"/>
  <c r="BR141" i="20"/>
  <c r="BZ378" i="20"/>
  <c r="BZ141" i="20"/>
  <c r="CH378" i="20"/>
  <c r="CH141" i="20"/>
  <c r="BE142" i="20"/>
  <c r="BG175" i="20"/>
  <c r="BO175" i="20"/>
  <c r="J151" i="20"/>
  <c r="R151" i="20"/>
  <c r="R73" i="15" s="1"/>
  <c r="Z151" i="20"/>
  <c r="Z73" i="15" s="1"/>
  <c r="AH151" i="20"/>
  <c r="AH73" i="15" s="1"/>
  <c r="AP151" i="20"/>
  <c r="AX151" i="20"/>
  <c r="BF151" i="20"/>
  <c r="BN151" i="20"/>
  <c r="BV151" i="20"/>
  <c r="CD151" i="20"/>
  <c r="AN151" i="20"/>
  <c r="AR175" i="20"/>
  <c r="BH175" i="20"/>
  <c r="BP175" i="20"/>
  <c r="BX175" i="20"/>
  <c r="CG391" i="20"/>
  <c r="CG270" i="20"/>
  <c r="CG272" i="20" s="1"/>
  <c r="I389" i="20"/>
  <c r="I390" i="20" s="1"/>
  <c r="Q389" i="20"/>
  <c r="Q390" i="20" s="1"/>
  <c r="Y389" i="20"/>
  <c r="Y390" i="20" s="1"/>
  <c r="Y392" i="20" s="1"/>
  <c r="AG389" i="20"/>
  <c r="AG390" i="20" s="1"/>
  <c r="AG392" i="20" s="1"/>
  <c r="AO389" i="20"/>
  <c r="AO390" i="20" s="1"/>
  <c r="AW389" i="20"/>
  <c r="AW390" i="20" s="1"/>
  <c r="AW392" i="20" s="1"/>
  <c r="BE389" i="20"/>
  <c r="BE390" i="20" s="1"/>
  <c r="BE392" i="20" s="1"/>
  <c r="BM389" i="20"/>
  <c r="BM390" i="20" s="1"/>
  <c r="BM392" i="20" s="1"/>
  <c r="J377" i="20"/>
  <c r="J142" i="20"/>
  <c r="R377" i="20"/>
  <c r="R142" i="20"/>
  <c r="Z377" i="20"/>
  <c r="Z142" i="20"/>
  <c r="AH377" i="20"/>
  <c r="AH142" i="20"/>
  <c r="AP377" i="20"/>
  <c r="AP142" i="20"/>
  <c r="AX377" i="20"/>
  <c r="AX142" i="20"/>
  <c r="BF377" i="20"/>
  <c r="BF142" i="20"/>
  <c r="BN377" i="20"/>
  <c r="BN142" i="20"/>
  <c r="BV377" i="20"/>
  <c r="BV142" i="20"/>
  <c r="CD377" i="20"/>
  <c r="CD142" i="20"/>
  <c r="H139" i="20"/>
  <c r="P139" i="20"/>
  <c r="X139" i="20"/>
  <c r="AF139" i="20"/>
  <c r="AN139" i="20"/>
  <c r="AV139" i="20"/>
  <c r="BD139" i="20"/>
  <c r="BL139" i="20"/>
  <c r="BT139" i="20"/>
  <c r="CB139" i="20"/>
  <c r="AO142" i="20"/>
  <c r="P22" i="19"/>
  <c r="AS175" i="20"/>
  <c r="BQ175" i="20"/>
  <c r="BY175" i="20"/>
  <c r="L151" i="20"/>
  <c r="L73" i="15" s="1"/>
  <c r="T151" i="20"/>
  <c r="T73" i="15" s="1"/>
  <c r="AB151" i="20"/>
  <c r="AB73" i="15" s="1"/>
  <c r="AJ151" i="20"/>
  <c r="AJ73" i="15" s="1"/>
  <c r="AR151" i="20"/>
  <c r="AZ151" i="20"/>
  <c r="BH151" i="20"/>
  <c r="BP151" i="20"/>
  <c r="BX151" i="20"/>
  <c r="CF151" i="20"/>
  <c r="AM222" i="20"/>
  <c r="AM223" i="20" s="1"/>
  <c r="CH391" i="20"/>
  <c r="CH270" i="20"/>
  <c r="CH272" i="20" s="1"/>
  <c r="N372" i="20"/>
  <c r="N374" i="20" s="1"/>
  <c r="V372" i="20"/>
  <c r="V374" i="20" s="1"/>
  <c r="AD372" i="20"/>
  <c r="AD374" i="20" s="1"/>
  <c r="AL372" i="20"/>
  <c r="AL374" i="20" s="1"/>
  <c r="AT372" i="20"/>
  <c r="AT374" i="20" s="1"/>
  <c r="BB372" i="20"/>
  <c r="BB374" i="20" s="1"/>
  <c r="BJ372" i="20"/>
  <c r="BJ374" i="20" s="1"/>
  <c r="BR372" i="20"/>
  <c r="BR374" i="20" s="1"/>
  <c r="BZ372" i="20"/>
  <c r="BZ374" i="20" s="1"/>
  <c r="CH372" i="20"/>
  <c r="CH374" i="20" s="1"/>
  <c r="K142" i="20"/>
  <c r="S142" i="20"/>
  <c r="AA142" i="20"/>
  <c r="AI142" i="20"/>
  <c r="AQ142" i="20"/>
  <c r="AY142" i="20"/>
  <c r="BG142" i="20"/>
  <c r="BO142" i="20"/>
  <c r="BW142" i="20"/>
  <c r="CE142" i="20"/>
  <c r="BM142" i="20"/>
  <c r="AL175" i="20"/>
  <c r="AT175" i="20"/>
  <c r="BB175" i="20"/>
  <c r="BR175" i="20"/>
  <c r="BZ175" i="20"/>
  <c r="CH175" i="20"/>
  <c r="M151" i="20"/>
  <c r="U151" i="20"/>
  <c r="U73" i="15" s="1"/>
  <c r="AC151" i="20"/>
  <c r="AC73" i="15" s="1"/>
  <c r="AK151" i="20"/>
  <c r="AK73" i="15" s="1"/>
  <c r="AS151" i="20"/>
  <c r="BA151" i="20"/>
  <c r="BI151" i="20"/>
  <c r="BQ151" i="20"/>
  <c r="BY151" i="20"/>
  <c r="CG151" i="20"/>
  <c r="N379" i="20"/>
  <c r="N139" i="20"/>
  <c r="V379" i="20"/>
  <c r="V139" i="20"/>
  <c r="AD379" i="20"/>
  <c r="AD139" i="20"/>
  <c r="AL379" i="20"/>
  <c r="AL139" i="20"/>
  <c r="AT379" i="20"/>
  <c r="AT139" i="20"/>
  <c r="BB379" i="20"/>
  <c r="BB139" i="20"/>
  <c r="BJ379" i="20"/>
  <c r="BJ139" i="20"/>
  <c r="BR379" i="20"/>
  <c r="BR139" i="20"/>
  <c r="BZ379" i="20"/>
  <c r="BZ139" i="20"/>
  <c r="CH379" i="20"/>
  <c r="CH139" i="20"/>
  <c r="L377" i="20"/>
  <c r="L142" i="20"/>
  <c r="L140" i="20"/>
  <c r="T377" i="20"/>
  <c r="T142" i="20"/>
  <c r="T140" i="20"/>
  <c r="AB377" i="20"/>
  <c r="AB142" i="20"/>
  <c r="AB140" i="20"/>
  <c r="AJ377" i="20"/>
  <c r="AJ142" i="20"/>
  <c r="AJ140" i="20"/>
  <c r="AR377" i="20"/>
  <c r="AR142" i="20"/>
  <c r="AR140" i="20"/>
  <c r="AZ377" i="20"/>
  <c r="AZ142" i="20"/>
  <c r="AZ140" i="20"/>
  <c r="BH377" i="20"/>
  <c r="BH142" i="20"/>
  <c r="BH140" i="20"/>
  <c r="BP377" i="20"/>
  <c r="BP142" i="20"/>
  <c r="BP140" i="20"/>
  <c r="BX377" i="20"/>
  <c r="BX142" i="20"/>
  <c r="BX140" i="20"/>
  <c r="CF377" i="20"/>
  <c r="CF142" i="20"/>
  <c r="CF140" i="20"/>
  <c r="K378" i="20"/>
  <c r="K141" i="20"/>
  <c r="S378" i="20"/>
  <c r="S141" i="20"/>
  <c r="AA378" i="20"/>
  <c r="AA141" i="20"/>
  <c r="AI378" i="20"/>
  <c r="AI141" i="20"/>
  <c r="AQ378" i="20"/>
  <c r="AQ141" i="20"/>
  <c r="AY378" i="20"/>
  <c r="AY141" i="20"/>
  <c r="BG378" i="20"/>
  <c r="BG141" i="20"/>
  <c r="BO378" i="20"/>
  <c r="BO141" i="20"/>
  <c r="BW378" i="20"/>
  <c r="BW141" i="20"/>
  <c r="CE378" i="20"/>
  <c r="CE141" i="20"/>
  <c r="AM175" i="20"/>
  <c r="AU175" i="20"/>
  <c r="BC175" i="20"/>
  <c r="BK175" i="20"/>
  <c r="BS175" i="20"/>
  <c r="CA175" i="20"/>
  <c r="CI175" i="20"/>
  <c r="BM391" i="20"/>
  <c r="BM270" i="20"/>
  <c r="BM272" i="20" s="1"/>
  <c r="G379" i="20"/>
  <c r="O379" i="20"/>
  <c r="O139" i="20"/>
  <c r="W379" i="20"/>
  <c r="W139" i="20"/>
  <c r="AE379" i="20"/>
  <c r="AE139" i="20"/>
  <c r="AM379" i="20"/>
  <c r="AM139" i="20"/>
  <c r="AU379" i="20"/>
  <c r="AU139" i="20"/>
  <c r="BC379" i="20"/>
  <c r="BC139" i="20"/>
  <c r="BK379" i="20"/>
  <c r="BK139" i="20"/>
  <c r="BS379" i="20"/>
  <c r="BS139" i="20"/>
  <c r="CA379" i="20"/>
  <c r="CA139" i="20"/>
  <c r="CI379" i="20"/>
  <c r="CI139" i="20"/>
  <c r="M377" i="20"/>
  <c r="M142" i="20"/>
  <c r="M140" i="20"/>
  <c r="U377" i="20"/>
  <c r="U142" i="20"/>
  <c r="U140" i="20"/>
  <c r="AC377" i="20"/>
  <c r="AC142" i="20"/>
  <c r="AC140" i="20"/>
  <c r="AK377" i="20"/>
  <c r="AK142" i="20"/>
  <c r="AK140" i="20"/>
  <c r="AS377" i="20"/>
  <c r="AS142" i="20"/>
  <c r="AS140" i="20"/>
  <c r="BA377" i="20"/>
  <c r="BA142" i="20"/>
  <c r="BA140" i="20"/>
  <c r="BI377" i="20"/>
  <c r="BI142" i="20"/>
  <c r="BI140" i="20"/>
  <c r="BQ377" i="20"/>
  <c r="BQ142" i="20"/>
  <c r="BQ140" i="20"/>
  <c r="BY377" i="20"/>
  <c r="BY142" i="20"/>
  <c r="BY140" i="20"/>
  <c r="CG377" i="20"/>
  <c r="CG142" i="20"/>
  <c r="CG140" i="20"/>
  <c r="L378" i="20"/>
  <c r="L141" i="20"/>
  <c r="T378" i="20"/>
  <c r="T141" i="20"/>
  <c r="AB378" i="20"/>
  <c r="AB141" i="20"/>
  <c r="AJ378" i="20"/>
  <c r="AJ141" i="20"/>
  <c r="AR378" i="20"/>
  <c r="AR141" i="20"/>
  <c r="AZ378" i="20"/>
  <c r="AZ141" i="20"/>
  <c r="BH378" i="20"/>
  <c r="BH141" i="20"/>
  <c r="BP378" i="20"/>
  <c r="BP141" i="20"/>
  <c r="BX378" i="20"/>
  <c r="BX141" i="20"/>
  <c r="CF378" i="20"/>
  <c r="CF141" i="20"/>
  <c r="AV175" i="20"/>
  <c r="BD175" i="20"/>
  <c r="CB175" i="20"/>
  <c r="AP391" i="20"/>
  <c r="AP270" i="20"/>
  <c r="AP272" i="20" s="1"/>
  <c r="H379" i="20"/>
  <c r="P379" i="20"/>
  <c r="X379" i="20"/>
  <c r="AF379" i="20"/>
  <c r="AN379" i="20"/>
  <c r="AV379" i="20"/>
  <c r="BD379" i="20"/>
  <c r="BL379" i="20"/>
  <c r="BT379" i="20"/>
  <c r="CB379" i="20"/>
  <c r="N377" i="20"/>
  <c r="N142" i="20"/>
  <c r="N140" i="20"/>
  <c r="V377" i="20"/>
  <c r="V142" i="20"/>
  <c r="V140" i="20"/>
  <c r="AD377" i="20"/>
  <c r="AD142" i="20"/>
  <c r="AD140" i="20"/>
  <c r="AL377" i="20"/>
  <c r="AL142" i="20"/>
  <c r="AL140" i="20"/>
  <c r="AT377" i="20"/>
  <c r="AT142" i="20"/>
  <c r="AT140" i="20"/>
  <c r="BB377" i="20"/>
  <c r="BB142" i="20"/>
  <c r="BB140" i="20"/>
  <c r="BJ377" i="20"/>
  <c r="BJ142" i="20"/>
  <c r="BJ140" i="20"/>
  <c r="BR377" i="20"/>
  <c r="BR142" i="20"/>
  <c r="BR140" i="20"/>
  <c r="BZ377" i="20"/>
  <c r="BZ142" i="20"/>
  <c r="BZ140" i="20"/>
  <c r="CH377" i="20"/>
  <c r="CH142" i="20"/>
  <c r="CH140" i="20"/>
  <c r="M378" i="20"/>
  <c r="M141" i="20"/>
  <c r="U378" i="20"/>
  <c r="U141" i="20"/>
  <c r="AC378" i="20"/>
  <c r="AC141" i="20"/>
  <c r="AK378" i="20"/>
  <c r="AK141" i="20"/>
  <c r="AS378" i="20"/>
  <c r="AS141" i="20"/>
  <c r="BA378" i="20"/>
  <c r="BA141" i="20"/>
  <c r="BI378" i="20"/>
  <c r="BI141" i="20"/>
  <c r="BQ378" i="20"/>
  <c r="BQ141" i="20"/>
  <c r="BY378" i="20"/>
  <c r="BY141" i="20"/>
  <c r="CG378" i="20"/>
  <c r="CG141" i="20"/>
  <c r="AW175" i="20"/>
  <c r="BE175" i="20"/>
  <c r="BM175" i="20"/>
  <c r="CC175" i="20"/>
  <c r="AZ175" i="20"/>
  <c r="O212" i="20"/>
  <c r="O309" i="20" s="1"/>
  <c r="O312" i="20" s="1"/>
  <c r="O313" i="20" s="1"/>
  <c r="O400" i="20" s="1"/>
  <c r="O222" i="20"/>
  <c r="O223" i="20" s="1"/>
  <c r="W212" i="20"/>
  <c r="W309" i="20" s="1"/>
  <c r="W312" i="20" s="1"/>
  <c r="W222" i="20"/>
  <c r="W223" i="20" s="1"/>
  <c r="AE212" i="20"/>
  <c r="AE309" i="20" s="1"/>
  <c r="AE312" i="20" s="1"/>
  <c r="AE222" i="20"/>
  <c r="AE223" i="20" s="1"/>
  <c r="AU212" i="20"/>
  <c r="AU309" i="20" s="1"/>
  <c r="AU312" i="20" s="1"/>
  <c r="AU313" i="20" s="1"/>
  <c r="AU400" i="20" s="1"/>
  <c r="AU222" i="20"/>
  <c r="AU223" i="20" s="1"/>
  <c r="BC212" i="20"/>
  <c r="BC309" i="20" s="1"/>
  <c r="BC312" i="20" s="1"/>
  <c r="BC222" i="20"/>
  <c r="BC223" i="20" s="1"/>
  <c r="BK212" i="20"/>
  <c r="BK309" i="20" s="1"/>
  <c r="BK312" i="20" s="1"/>
  <c r="BK313" i="20" s="1"/>
  <c r="BK222" i="20"/>
  <c r="BK223" i="20" s="1"/>
  <c r="BS212" i="20"/>
  <c r="BS309" i="20" s="1"/>
  <c r="BS312" i="20" s="1"/>
  <c r="BS313" i="20" s="1"/>
  <c r="BS222" i="20"/>
  <c r="BS223" i="20" s="1"/>
  <c r="CA212" i="20"/>
  <c r="CA309" i="20" s="1"/>
  <c r="CA312" i="20" s="1"/>
  <c r="CA222" i="20"/>
  <c r="CA223" i="20" s="1"/>
  <c r="CI212" i="20"/>
  <c r="CI309" i="20" s="1"/>
  <c r="CI312" i="20" s="1"/>
  <c r="CI222" i="20"/>
  <c r="CI223" i="20" s="1"/>
  <c r="U391" i="20"/>
  <c r="U270" i="20"/>
  <c r="U272" i="20" s="1"/>
  <c r="BU389" i="20"/>
  <c r="BU390" i="20" s="1"/>
  <c r="BU392" i="20" s="1"/>
  <c r="CC389" i="20"/>
  <c r="CC390" i="20" s="1"/>
  <c r="AX379" i="20"/>
  <c r="BF379" i="20"/>
  <c r="BN379" i="20"/>
  <c r="BV379" i="20"/>
  <c r="CD379" i="20"/>
  <c r="I391" i="20"/>
  <c r="I270" i="20"/>
  <c r="I272" i="20" s="1"/>
  <c r="Y391" i="20"/>
  <c r="Y270" i="20"/>
  <c r="Y272" i="20" s="1"/>
  <c r="BE391" i="20"/>
  <c r="BE270" i="20"/>
  <c r="BE272" i="20" s="1"/>
  <c r="CD391" i="20"/>
  <c r="CD270" i="20"/>
  <c r="CD272" i="20" s="1"/>
  <c r="Z391" i="20"/>
  <c r="Z270" i="20"/>
  <c r="Z272" i="20" s="1"/>
  <c r="BQ391" i="20"/>
  <c r="BQ270" i="20"/>
  <c r="BQ272" i="20" s="1"/>
  <c r="K379" i="20"/>
  <c r="S379" i="20"/>
  <c r="AA379" i="20"/>
  <c r="AI379" i="20"/>
  <c r="AQ379" i="20"/>
  <c r="AY379" i="20"/>
  <c r="BG379" i="20"/>
  <c r="BO379" i="20"/>
  <c r="BW379" i="20"/>
  <c r="CE379" i="20"/>
  <c r="I156" i="20"/>
  <c r="K222" i="20"/>
  <c r="K223" i="20" s="1"/>
  <c r="BN391" i="20"/>
  <c r="BN270" i="20"/>
  <c r="BN272" i="20" s="1"/>
  <c r="AP175" i="20"/>
  <c r="AX175" i="20"/>
  <c r="BF175" i="20"/>
  <c r="BN175" i="20"/>
  <c r="BV175" i="20"/>
  <c r="CD175" i="20"/>
  <c r="S212" i="20"/>
  <c r="S309" i="20" s="1"/>
  <c r="S312" i="20" s="1"/>
  <c r="S222" i="20"/>
  <c r="S223" i="20" s="1"/>
  <c r="AI212" i="20"/>
  <c r="AI309" i="20" s="1"/>
  <c r="AI312" i="20" s="1"/>
  <c r="AI313" i="20" s="1"/>
  <c r="AI222" i="20"/>
  <c r="AI223" i="20" s="1"/>
  <c r="AY212" i="20"/>
  <c r="AY309" i="20" s="1"/>
  <c r="AY312" i="20" s="1"/>
  <c r="AY222" i="20"/>
  <c r="AY223" i="20" s="1"/>
  <c r="BO212" i="20"/>
  <c r="BO309" i="20" s="1"/>
  <c r="BO312" i="20" s="1"/>
  <c r="BO222" i="20"/>
  <c r="BO223" i="20" s="1"/>
  <c r="CE212" i="20"/>
  <c r="CE309" i="20" s="1"/>
  <c r="CE312" i="20" s="1"/>
  <c r="CE313" i="20" s="1"/>
  <c r="CE222" i="20"/>
  <c r="CE223" i="20" s="1"/>
  <c r="AX391" i="20"/>
  <c r="AX270" i="20"/>
  <c r="AX272" i="20" s="1"/>
  <c r="J391" i="20"/>
  <c r="J270" i="20"/>
  <c r="J272" i="20" s="1"/>
  <c r="BA391" i="20"/>
  <c r="BA270" i="20"/>
  <c r="BA272" i="20" s="1"/>
  <c r="BV391" i="20"/>
  <c r="BV270" i="20"/>
  <c r="BV272" i="20" s="1"/>
  <c r="M379" i="20"/>
  <c r="U379" i="20"/>
  <c r="AC379" i="20"/>
  <c r="AK379" i="20"/>
  <c r="AS379" i="20"/>
  <c r="BA379" i="20"/>
  <c r="BI379" i="20"/>
  <c r="BQ379" i="20"/>
  <c r="BY379" i="20"/>
  <c r="CG379" i="20"/>
  <c r="K377" i="20"/>
  <c r="S377" i="20"/>
  <c r="AA377" i="20"/>
  <c r="AI377" i="20"/>
  <c r="AQ377" i="20"/>
  <c r="AY377" i="20"/>
  <c r="BG377" i="20"/>
  <c r="BO377" i="20"/>
  <c r="BW377" i="20"/>
  <c r="CE377" i="20"/>
  <c r="J378" i="20"/>
  <c r="R378" i="20"/>
  <c r="Z378" i="20"/>
  <c r="AH378" i="20"/>
  <c r="AP378" i="20"/>
  <c r="AX378" i="20"/>
  <c r="BF378" i="20"/>
  <c r="BN378" i="20"/>
  <c r="BV378" i="20"/>
  <c r="CD378" i="20"/>
  <c r="L391" i="20"/>
  <c r="L270" i="20"/>
  <c r="L272" i="20" s="1"/>
  <c r="T391" i="20"/>
  <c r="T270" i="20"/>
  <c r="T272" i="20" s="1"/>
  <c r="AR391" i="20"/>
  <c r="AR270" i="20"/>
  <c r="AR272" i="20" s="1"/>
  <c r="AZ391" i="20"/>
  <c r="AZ270" i="20"/>
  <c r="AZ272" i="20" s="1"/>
  <c r="BP391" i="20"/>
  <c r="BP270" i="20"/>
  <c r="BP272" i="20" s="1"/>
  <c r="BX391" i="20"/>
  <c r="BX270" i="20"/>
  <c r="BX272" i="20" s="1"/>
  <c r="CF391" i="20"/>
  <c r="CF270" i="20"/>
  <c r="CF272" i="20" s="1"/>
  <c r="AH391" i="20"/>
  <c r="AH270" i="20"/>
  <c r="AH272" i="20" s="1"/>
  <c r="AG391" i="20"/>
  <c r="AG270" i="20"/>
  <c r="AG272" i="20" s="1"/>
  <c r="M391" i="20"/>
  <c r="M270" i="20"/>
  <c r="M272" i="20" s="1"/>
  <c r="AC391" i="20"/>
  <c r="AC270" i="20"/>
  <c r="AC272" i="20" s="1"/>
  <c r="AS391" i="20"/>
  <c r="AS270" i="20"/>
  <c r="AS272" i="20" s="1"/>
  <c r="BI391" i="20"/>
  <c r="BI270" i="20"/>
  <c r="BI272" i="20" s="1"/>
  <c r="BY391" i="20"/>
  <c r="BY270" i="20"/>
  <c r="BY272" i="20" s="1"/>
  <c r="R391" i="20"/>
  <c r="R270" i="20"/>
  <c r="R272" i="20" s="1"/>
  <c r="AK391" i="20"/>
  <c r="AK270" i="20"/>
  <c r="AK272" i="20" s="1"/>
  <c r="BF391" i="20"/>
  <c r="BF270" i="20"/>
  <c r="BF272" i="20" s="1"/>
  <c r="L212" i="20"/>
  <c r="L309" i="20" s="1"/>
  <c r="L312" i="20" s="1"/>
  <c r="AR212" i="20"/>
  <c r="AR309" i="20" s="1"/>
  <c r="AR312" i="20" s="1"/>
  <c r="AR313" i="20" s="1"/>
  <c r="BX212" i="20"/>
  <c r="BX309" i="20" s="1"/>
  <c r="BX312" i="20" s="1"/>
  <c r="BX313" i="20" s="1"/>
  <c r="AD270" i="20"/>
  <c r="AD272" i="20" s="1"/>
  <c r="AO391" i="20"/>
  <c r="AO270" i="20"/>
  <c r="AO272" i="20" s="1"/>
  <c r="BJ391" i="20"/>
  <c r="BJ270" i="20"/>
  <c r="BJ272" i="20" s="1"/>
  <c r="BU391" i="20"/>
  <c r="BU270" i="20"/>
  <c r="BU272" i="20" s="1"/>
  <c r="L390" i="20"/>
  <c r="L392" i="20" s="1"/>
  <c r="T390" i="20"/>
  <c r="T392" i="20" s="1"/>
  <c r="AB390" i="20"/>
  <c r="AB392" i="20" s="1"/>
  <c r="AJ390" i="20"/>
  <c r="AJ392" i="20" s="1"/>
  <c r="AR390" i="20"/>
  <c r="AR392" i="20" s="1"/>
  <c r="AZ390" i="20"/>
  <c r="AZ392" i="20" s="1"/>
  <c r="BH390" i="20"/>
  <c r="BH392" i="20" s="1"/>
  <c r="BP390" i="20"/>
  <c r="BP392" i="20" s="1"/>
  <c r="BX390" i="20"/>
  <c r="BX392" i="20" s="1"/>
  <c r="CF390" i="20"/>
  <c r="CF392" i="20" s="1"/>
  <c r="AK212" i="20"/>
  <c r="AK309" i="20" s="1"/>
  <c r="AK312" i="20" s="1"/>
  <c r="BQ212" i="20"/>
  <c r="BQ309" i="20" s="1"/>
  <c r="BQ312" i="20" s="1"/>
  <c r="BQ313" i="20" s="1"/>
  <c r="J389" i="20"/>
  <c r="J390" i="20" s="1"/>
  <c r="J392" i="20" s="1"/>
  <c r="R389" i="20"/>
  <c r="R390" i="20" s="1"/>
  <c r="R392" i="20" s="1"/>
  <c r="Z389" i="20"/>
  <c r="Z390" i="20" s="1"/>
  <c r="Z392" i="20" s="1"/>
  <c r="AH389" i="20"/>
  <c r="AH390" i="20" s="1"/>
  <c r="AH392" i="20" s="1"/>
  <c r="AP389" i="20"/>
  <c r="AP390" i="20" s="1"/>
  <c r="AX389" i="20"/>
  <c r="AX390" i="20" s="1"/>
  <c r="AX392" i="20" s="1"/>
  <c r="BF389" i="20"/>
  <c r="BF390" i="20" s="1"/>
  <c r="BF392" i="20" s="1"/>
  <c r="BN389" i="20"/>
  <c r="BN390" i="20" s="1"/>
  <c r="BN392" i="20" s="1"/>
  <c r="BV389" i="20"/>
  <c r="BV390" i="20" s="1"/>
  <c r="BV392" i="20" s="1"/>
  <c r="CD389" i="20"/>
  <c r="CD390" i="20" s="1"/>
  <c r="CD392" i="20" s="1"/>
  <c r="H264" i="20"/>
  <c r="Q212" i="20"/>
  <c r="Q309" i="20" s="1"/>
  <c r="Q312" i="20" s="1"/>
  <c r="AW212" i="20"/>
  <c r="AW309" i="20" s="1"/>
  <c r="AW312" i="20" s="1"/>
  <c r="AW313" i="20" s="1"/>
  <c r="H390" i="20"/>
  <c r="H392" i="20" s="1"/>
  <c r="P390" i="20"/>
  <c r="P392" i="20" s="1"/>
  <c r="X390" i="20"/>
  <c r="X392" i="20" s="1"/>
  <c r="AF390" i="20"/>
  <c r="AF392" i="20" s="1"/>
  <c r="AN390" i="20"/>
  <c r="AN392" i="20" s="1"/>
  <c r="AV390" i="20"/>
  <c r="AV392" i="20" s="1"/>
  <c r="BD390" i="20"/>
  <c r="BD392" i="20" s="1"/>
  <c r="BL390" i="20"/>
  <c r="BL392" i="20" s="1"/>
  <c r="BT390" i="20"/>
  <c r="BT392" i="20" s="1"/>
  <c r="CB390" i="20"/>
  <c r="CB392" i="20" s="1"/>
  <c r="Q391" i="20"/>
  <c r="Q270" i="20"/>
  <c r="Q272" i="20" s="1"/>
  <c r="AW391" i="20"/>
  <c r="AW270" i="20"/>
  <c r="AW272" i="20" s="1"/>
  <c r="CC391" i="20"/>
  <c r="CC270" i="20"/>
  <c r="CC272" i="20" s="1"/>
  <c r="N389" i="20"/>
  <c r="N390" i="20" s="1"/>
  <c r="V389" i="20"/>
  <c r="V390" i="20" s="1"/>
  <c r="AD389" i="20"/>
  <c r="AD390" i="20" s="1"/>
  <c r="AD392" i="20" s="1"/>
  <c r="AL389" i="20"/>
  <c r="AL390" i="20" s="1"/>
  <c r="AL392" i="20" s="1"/>
  <c r="AT389" i="20"/>
  <c r="AT390" i="20" s="1"/>
  <c r="BB389" i="20"/>
  <c r="BB390" i="20" s="1"/>
  <c r="BJ389" i="20"/>
  <c r="BJ390" i="20" s="1"/>
  <c r="BJ392" i="20" s="1"/>
  <c r="BR389" i="20"/>
  <c r="BR390" i="20" s="1"/>
  <c r="BR392" i="20" s="1"/>
  <c r="BZ389" i="20"/>
  <c r="BZ390" i="20" s="1"/>
  <c r="CH389" i="20"/>
  <c r="CH390" i="20" s="1"/>
  <c r="H257" i="20"/>
  <c r="H243" i="20" s="1"/>
  <c r="M390" i="20"/>
  <c r="M392" i="20" s="1"/>
  <c r="U390" i="20"/>
  <c r="U392" i="20" s="1"/>
  <c r="AC390" i="20"/>
  <c r="AC392" i="20" s="1"/>
  <c r="AK390" i="20"/>
  <c r="AK392" i="20" s="1"/>
  <c r="AS390" i="20"/>
  <c r="AS392" i="20" s="1"/>
  <c r="BA390" i="20"/>
  <c r="BA392" i="20" s="1"/>
  <c r="BI390" i="20"/>
  <c r="BI392" i="20" s="1"/>
  <c r="BQ390" i="20"/>
  <c r="BQ392" i="20" s="1"/>
  <c r="BY390" i="20"/>
  <c r="BY392" i="20" s="1"/>
  <c r="CG390" i="20"/>
  <c r="CG392" i="20" s="1"/>
  <c r="K390" i="20"/>
  <c r="K392" i="20" s="1"/>
  <c r="S390" i="20"/>
  <c r="S392" i="20" s="1"/>
  <c r="AA390" i="20"/>
  <c r="AA392" i="20" s="1"/>
  <c r="AI390" i="20"/>
  <c r="AI392" i="20" s="1"/>
  <c r="AQ390" i="20"/>
  <c r="AQ392" i="20" s="1"/>
  <c r="AY390" i="20"/>
  <c r="AY392" i="20" s="1"/>
  <c r="BG390" i="20"/>
  <c r="BG392" i="20" s="1"/>
  <c r="BO390" i="20"/>
  <c r="BO392" i="20" s="1"/>
  <c r="BW390" i="20"/>
  <c r="BW392" i="20" s="1"/>
  <c r="CE390" i="20"/>
  <c r="CE392" i="20" s="1"/>
  <c r="BU313" i="20"/>
  <c r="CG320" i="20"/>
  <c r="J395" i="20"/>
  <c r="J321" i="20"/>
  <c r="R395" i="20"/>
  <c r="R321" i="20"/>
  <c r="R323" i="20"/>
  <c r="Z395" i="20"/>
  <c r="Z321" i="20"/>
  <c r="Z323" i="20"/>
  <c r="AH395" i="20"/>
  <c r="AH321" i="20"/>
  <c r="AP395" i="20"/>
  <c r="AP321" i="20"/>
  <c r="AP323" i="20"/>
  <c r="AX395" i="20"/>
  <c r="AX321" i="20"/>
  <c r="AX323" i="20"/>
  <c r="BF395" i="20"/>
  <c r="BF321" i="20"/>
  <c r="BF323" i="20"/>
  <c r="BN395" i="20"/>
  <c r="BN321" i="20"/>
  <c r="BN323" i="20"/>
  <c r="BV395" i="20"/>
  <c r="BV321" i="20"/>
  <c r="CD395" i="20"/>
  <c r="CD321" i="20"/>
  <c r="CD323" i="20"/>
  <c r="I396" i="20"/>
  <c r="I322" i="20"/>
  <c r="Q396" i="20"/>
  <c r="Q322" i="20"/>
  <c r="Y396" i="20"/>
  <c r="Y322" i="20"/>
  <c r="AG396" i="20"/>
  <c r="AG322" i="20"/>
  <c r="AO396" i="20"/>
  <c r="AO322" i="20"/>
  <c r="AW396" i="20"/>
  <c r="AW322" i="20"/>
  <c r="BE396" i="20"/>
  <c r="BE322" i="20"/>
  <c r="BM396" i="20"/>
  <c r="BM322" i="20"/>
  <c r="BU396" i="20"/>
  <c r="BU322" i="20"/>
  <c r="CC396" i="20"/>
  <c r="CC322" i="20"/>
  <c r="P320" i="20"/>
  <c r="X320" i="20"/>
  <c r="AN320" i="20"/>
  <c r="AV320" i="20"/>
  <c r="BD320" i="20"/>
  <c r="BL320" i="20"/>
  <c r="CB320" i="20"/>
  <c r="BE320" i="20"/>
  <c r="AR356" i="20"/>
  <c r="BH356" i="20"/>
  <c r="BP356" i="20"/>
  <c r="BX356" i="20"/>
  <c r="CF356" i="20"/>
  <c r="M397" i="20"/>
  <c r="M320" i="20"/>
  <c r="AC397" i="20"/>
  <c r="AC320" i="20"/>
  <c r="AK397" i="20"/>
  <c r="AK320" i="20"/>
  <c r="AS397" i="20"/>
  <c r="AS320" i="20"/>
  <c r="BA397" i="20"/>
  <c r="BA320" i="20"/>
  <c r="BQ397" i="20"/>
  <c r="BQ320" i="20"/>
  <c r="BY397" i="20"/>
  <c r="BY320" i="20"/>
  <c r="K395" i="20"/>
  <c r="K321" i="20"/>
  <c r="K323" i="20"/>
  <c r="S395" i="20"/>
  <c r="S321" i="20"/>
  <c r="S323" i="20"/>
  <c r="AA395" i="20"/>
  <c r="AA321" i="20"/>
  <c r="AA323" i="20"/>
  <c r="AI395" i="20"/>
  <c r="AI321" i="20"/>
  <c r="AQ395" i="20"/>
  <c r="AQ321" i="20"/>
  <c r="AQ323" i="20"/>
  <c r="AY395" i="20"/>
  <c r="AY321" i="20"/>
  <c r="AY323" i="20"/>
  <c r="BG395" i="20"/>
  <c r="BG321" i="20"/>
  <c r="BO395" i="20"/>
  <c r="BO321" i="20"/>
  <c r="BO323" i="20"/>
  <c r="BW395" i="20"/>
  <c r="BW321" i="20"/>
  <c r="BW323" i="20"/>
  <c r="CE395" i="20"/>
  <c r="CE321" i="20"/>
  <c r="CE323" i="20"/>
  <c r="J396" i="20"/>
  <c r="J322" i="20"/>
  <c r="R396" i="20"/>
  <c r="R322" i="20"/>
  <c r="Z396" i="20"/>
  <c r="Z322" i="20"/>
  <c r="AH396" i="20"/>
  <c r="AH322" i="20"/>
  <c r="AP396" i="20"/>
  <c r="AP322" i="20"/>
  <c r="AX396" i="20"/>
  <c r="AX322" i="20"/>
  <c r="BF396" i="20"/>
  <c r="BF322" i="20"/>
  <c r="BN396" i="20"/>
  <c r="BN322" i="20"/>
  <c r="BV396" i="20"/>
  <c r="BV322" i="20"/>
  <c r="CD396" i="20"/>
  <c r="CD322" i="20"/>
  <c r="I320" i="20"/>
  <c r="Q320" i="20"/>
  <c r="Y320" i="20"/>
  <c r="AO320" i="20"/>
  <c r="AW320" i="20"/>
  <c r="BM320" i="20"/>
  <c r="BU320" i="20"/>
  <c r="CC320" i="20"/>
  <c r="BI320" i="20"/>
  <c r="BG323" i="20"/>
  <c r="J320" i="20"/>
  <c r="R320" i="20"/>
  <c r="Z320" i="20"/>
  <c r="AH320" i="20"/>
  <c r="AP320" i="20"/>
  <c r="AX320" i="20"/>
  <c r="BF320" i="20"/>
  <c r="BN320" i="20"/>
  <c r="BV320" i="20"/>
  <c r="CD320" i="20"/>
  <c r="T321" i="20"/>
  <c r="AS321" i="20"/>
  <c r="BR321" i="20"/>
  <c r="CF321" i="20"/>
  <c r="AB322" i="20"/>
  <c r="BA322" i="20"/>
  <c r="BO322" i="20"/>
  <c r="V323" i="20"/>
  <c r="AJ323" i="20"/>
  <c r="BI323" i="20"/>
  <c r="CH323" i="20"/>
  <c r="CG356" i="20"/>
  <c r="G397" i="20"/>
  <c r="O397" i="20"/>
  <c r="W397" i="20"/>
  <c r="AE397" i="20"/>
  <c r="AM397" i="20"/>
  <c r="AU397" i="20"/>
  <c r="BC397" i="20"/>
  <c r="BK397" i="20"/>
  <c r="BS397" i="20"/>
  <c r="CA397" i="20"/>
  <c r="CI397" i="20"/>
  <c r="K320" i="20"/>
  <c r="S320" i="20"/>
  <c r="AA320" i="20"/>
  <c r="AI320" i="20"/>
  <c r="AQ320" i="20"/>
  <c r="AY320" i="20"/>
  <c r="BG320" i="20"/>
  <c r="BO320" i="20"/>
  <c r="BW320" i="20"/>
  <c r="CE320" i="20"/>
  <c r="U321" i="20"/>
  <c r="AT321" i="20"/>
  <c r="BH321" i="20"/>
  <c r="CG321" i="20"/>
  <c r="AC322" i="20"/>
  <c r="AQ322" i="20"/>
  <c r="L323" i="20"/>
  <c r="AK323" i="20"/>
  <c r="BJ323" i="20"/>
  <c r="BX323" i="20"/>
  <c r="AL356" i="20"/>
  <c r="AT356" i="20"/>
  <c r="BB356" i="20"/>
  <c r="BJ356" i="20"/>
  <c r="BR356" i="20"/>
  <c r="BZ356" i="20"/>
  <c r="L320" i="20"/>
  <c r="T320" i="20"/>
  <c r="AB320" i="20"/>
  <c r="AJ320" i="20"/>
  <c r="AR320" i="20"/>
  <c r="AZ320" i="20"/>
  <c r="BH320" i="20"/>
  <c r="BP320" i="20"/>
  <c r="BX320" i="20"/>
  <c r="CF320" i="20"/>
  <c r="N320" i="20"/>
  <c r="BZ320" i="20"/>
  <c r="V321" i="20"/>
  <c r="CH321" i="20"/>
  <c r="M323" i="20"/>
  <c r="AL323" i="20"/>
  <c r="AM356" i="20"/>
  <c r="AU356" i="20"/>
  <c r="BC356" i="20"/>
  <c r="BK356" i="20"/>
  <c r="BS356" i="20"/>
  <c r="CA356" i="20"/>
  <c r="N332" i="20"/>
  <c r="V332" i="20"/>
  <c r="AD332" i="20"/>
  <c r="AL332" i="20"/>
  <c r="AT332" i="20"/>
  <c r="BB332" i="20"/>
  <c r="BJ332" i="20"/>
  <c r="BR332" i="20"/>
  <c r="BZ332" i="20"/>
  <c r="CH332" i="20"/>
  <c r="I397" i="20"/>
  <c r="Q397" i="20"/>
  <c r="Y397" i="20"/>
  <c r="AG397" i="20"/>
  <c r="AO397" i="20"/>
  <c r="AW397" i="20"/>
  <c r="BE397" i="20"/>
  <c r="BM397" i="20"/>
  <c r="BU397" i="20"/>
  <c r="CC397" i="20"/>
  <c r="G395" i="20"/>
  <c r="G323" i="20"/>
  <c r="O395" i="20"/>
  <c r="O323" i="20"/>
  <c r="W395" i="20"/>
  <c r="W323" i="20"/>
  <c r="AE395" i="20"/>
  <c r="AE323" i="20"/>
  <c r="AM395" i="20"/>
  <c r="AM323" i="20"/>
  <c r="AU395" i="20"/>
  <c r="AU323" i="20"/>
  <c r="BC395" i="20"/>
  <c r="BC323" i="20"/>
  <c r="BK395" i="20"/>
  <c r="BK323" i="20"/>
  <c r="BS395" i="20"/>
  <c r="BS323" i="20"/>
  <c r="CA395" i="20"/>
  <c r="CA323" i="20"/>
  <c r="CI395" i="20"/>
  <c r="CI323" i="20"/>
  <c r="N396" i="20"/>
  <c r="V396" i="20"/>
  <c r="AD396" i="20"/>
  <c r="AL396" i="20"/>
  <c r="AT396" i="20"/>
  <c r="BB396" i="20"/>
  <c r="BJ396" i="20"/>
  <c r="BR396" i="20"/>
  <c r="W321" i="20"/>
  <c r="BJ321" i="20"/>
  <c r="CI321" i="20"/>
  <c r="AS322" i="20"/>
  <c r="N323" i="20"/>
  <c r="BA323" i="20"/>
  <c r="BZ323" i="20"/>
  <c r="AN356" i="20"/>
  <c r="AV356" i="20"/>
  <c r="BD356" i="20"/>
  <c r="BL356" i="20"/>
  <c r="BT356" i="20"/>
  <c r="CB356" i="20"/>
  <c r="G332" i="20"/>
  <c r="O332" i="20"/>
  <c r="W332" i="20"/>
  <c r="AE332" i="20"/>
  <c r="AM332" i="20"/>
  <c r="AU332" i="20"/>
  <c r="BC332" i="20"/>
  <c r="BK332" i="20"/>
  <c r="BS332" i="20"/>
  <c r="CA332" i="20"/>
  <c r="CI332" i="20"/>
  <c r="J397" i="20"/>
  <c r="R397" i="20"/>
  <c r="Z397" i="20"/>
  <c r="AH397" i="20"/>
  <c r="AP397" i="20"/>
  <c r="AX397" i="20"/>
  <c r="BF397" i="20"/>
  <c r="BN397" i="20"/>
  <c r="BV397" i="20"/>
  <c r="CD397" i="20"/>
  <c r="H395" i="20"/>
  <c r="H323" i="20"/>
  <c r="P395" i="20"/>
  <c r="P323" i="20"/>
  <c r="X395" i="20"/>
  <c r="X323" i="20"/>
  <c r="AF395" i="20"/>
  <c r="AF323" i="20"/>
  <c r="AN395" i="20"/>
  <c r="AN323" i="20"/>
  <c r="AV395" i="20"/>
  <c r="AV323" i="20"/>
  <c r="BD395" i="20"/>
  <c r="BD323" i="20"/>
  <c r="BL395" i="20"/>
  <c r="BL323" i="20"/>
  <c r="BT395" i="20"/>
  <c r="BT323" i="20"/>
  <c r="CB395" i="20"/>
  <c r="CB323" i="20"/>
  <c r="G396" i="20"/>
  <c r="O396" i="20"/>
  <c r="W396" i="20"/>
  <c r="AE396" i="20"/>
  <c r="AM396" i="20"/>
  <c r="AU396" i="20"/>
  <c r="BC396" i="20"/>
  <c r="BK396" i="20"/>
  <c r="BS396" i="20"/>
  <c r="CA396" i="20"/>
  <c r="CI396" i="20"/>
  <c r="X321" i="20"/>
  <c r="AL321" i="20"/>
  <c r="BK321" i="20"/>
  <c r="G322" i="20"/>
  <c r="U322" i="20"/>
  <c r="AT322" i="20"/>
  <c r="BS322" i="20"/>
  <c r="AC323" i="20"/>
  <c r="BB323" i="20"/>
  <c r="AO356" i="20"/>
  <c r="AW356" i="20"/>
  <c r="BE356" i="20"/>
  <c r="BM356" i="20"/>
  <c r="BU356" i="20"/>
  <c r="CC356" i="20"/>
  <c r="H332" i="20"/>
  <c r="P332" i="20"/>
  <c r="X332" i="20"/>
  <c r="AF332" i="20"/>
  <c r="AN332" i="20"/>
  <c r="AV332" i="20"/>
  <c r="BD332" i="20"/>
  <c r="BL332" i="20"/>
  <c r="BT332" i="20"/>
  <c r="CB332" i="20"/>
  <c r="K397" i="20"/>
  <c r="S397" i="20"/>
  <c r="AA397" i="20"/>
  <c r="AI397" i="20"/>
  <c r="AQ397" i="20"/>
  <c r="AY397" i="20"/>
  <c r="BG397" i="20"/>
  <c r="BO397" i="20"/>
  <c r="BW397" i="20"/>
  <c r="CE397" i="20"/>
  <c r="I395" i="20"/>
  <c r="I323" i="20"/>
  <c r="I321" i="20"/>
  <c r="Q395" i="20"/>
  <c r="Q323" i="20"/>
  <c r="Q321" i="20"/>
  <c r="Y395" i="20"/>
  <c r="Y323" i="20"/>
  <c r="Y321" i="20"/>
  <c r="AG395" i="20"/>
  <c r="AG323" i="20"/>
  <c r="AG321" i="20"/>
  <c r="AO395" i="20"/>
  <c r="AO323" i="20"/>
  <c r="AO321" i="20"/>
  <c r="AW395" i="20"/>
  <c r="AW323" i="20"/>
  <c r="AW321" i="20"/>
  <c r="BE395" i="20"/>
  <c r="BE323" i="20"/>
  <c r="BE321" i="20"/>
  <c r="BM395" i="20"/>
  <c r="BM323" i="20"/>
  <c r="BM321" i="20"/>
  <c r="BU395" i="20"/>
  <c r="BU323" i="20"/>
  <c r="BU321" i="20"/>
  <c r="CC395" i="20"/>
  <c r="CC323" i="20"/>
  <c r="CC321" i="20"/>
  <c r="H396" i="20"/>
  <c r="H322" i="20"/>
  <c r="P396" i="20"/>
  <c r="P322" i="20"/>
  <c r="X396" i="20"/>
  <c r="X322" i="20"/>
  <c r="AF396" i="20"/>
  <c r="AF322" i="20"/>
  <c r="AN396" i="20"/>
  <c r="AN322" i="20"/>
  <c r="AV396" i="20"/>
  <c r="AV322" i="20"/>
  <c r="BD396" i="20"/>
  <c r="BD322" i="20"/>
  <c r="BL396" i="20"/>
  <c r="BL322" i="20"/>
  <c r="BT396" i="20"/>
  <c r="BT322" i="20"/>
  <c r="CB396" i="20"/>
  <c r="CB322" i="20"/>
  <c r="N321" i="20"/>
  <c r="AD323" i="20"/>
  <c r="AP356" i="20"/>
  <c r="AX356" i="20"/>
  <c r="BF356" i="20"/>
  <c r="BN356" i="20"/>
  <c r="BV356" i="20"/>
  <c r="CD356" i="20"/>
  <c r="I332" i="20"/>
  <c r="Q332" i="20"/>
  <c r="Y332" i="20"/>
  <c r="AG332" i="20"/>
  <c r="AO332" i="20"/>
  <c r="AW332" i="20"/>
  <c r="BE332" i="20"/>
  <c r="BM332" i="20"/>
  <c r="BU332" i="20"/>
  <c r="CC332" i="20"/>
  <c r="H354" i="20"/>
  <c r="BX396" i="20"/>
  <c r="CF396" i="20"/>
  <c r="BY396" i="20"/>
  <c r="CG396" i="20"/>
  <c r="BZ396" i="20"/>
  <c r="CH396" i="20"/>
  <c r="AK19" i="19"/>
  <c r="AJ19" i="19"/>
  <c r="AI19" i="19"/>
  <c r="AH19" i="19"/>
  <c r="AG19" i="19"/>
  <c r="AF19" i="19"/>
  <c r="AE19" i="19"/>
  <c r="AD19" i="19"/>
  <c r="AC19" i="19"/>
  <c r="AB19" i="19"/>
  <c r="AA19" i="19"/>
  <c r="Z19" i="19"/>
  <c r="O19" i="19"/>
  <c r="X19" i="19"/>
  <c r="W19" i="19"/>
  <c r="V19" i="19"/>
  <c r="U19" i="19"/>
  <c r="S19" i="19"/>
  <c r="Q19" i="19"/>
  <c r="T19" i="19"/>
  <c r="R19" i="19"/>
  <c r="P19" i="19"/>
  <c r="N19" i="19"/>
  <c r="M19" i="19"/>
  <c r="L19" i="19"/>
  <c r="K19" i="19"/>
  <c r="J19" i="19"/>
  <c r="AD132" i="20" l="1"/>
  <c r="AD77" i="15" s="1"/>
  <c r="AD76" i="15"/>
  <c r="Z132" i="20"/>
  <c r="Z77" i="15" s="1"/>
  <c r="Z76" i="15"/>
  <c r="Q132" i="20"/>
  <c r="Q77" i="15" s="1"/>
  <c r="Z23" i="19"/>
  <c r="Z25" i="19" s="1"/>
  <c r="Z28" i="19" s="1"/>
  <c r="Z29" i="19" s="1"/>
  <c r="S23" i="19"/>
  <c r="S25" i="19" s="1"/>
  <c r="S28" i="19" s="1"/>
  <c r="S29" i="19" s="1"/>
  <c r="L23" i="19"/>
  <c r="L25" i="19" s="1"/>
  <c r="Q76" i="15"/>
  <c r="U23" i="19"/>
  <c r="U25" i="19" s="1"/>
  <c r="U28" i="19" s="1"/>
  <c r="U29" i="19" s="1"/>
  <c r="AB23" i="19"/>
  <c r="AB25" i="19" s="1"/>
  <c r="AB28" i="19" s="1"/>
  <c r="AB29" i="19" s="1"/>
  <c r="N23" i="19"/>
  <c r="N25" i="19" s="1"/>
  <c r="AA76" i="15"/>
  <c r="M23" i="19"/>
  <c r="M25" i="19" s="1"/>
  <c r="AA23" i="19"/>
  <c r="AA25" i="19" s="1"/>
  <c r="AA28" i="19" s="1"/>
  <c r="AA29" i="19" s="1"/>
  <c r="T23" i="19"/>
  <c r="T25" i="19" s="1"/>
  <c r="T28" i="19" s="1"/>
  <c r="T29" i="19" s="1"/>
  <c r="V76" i="15"/>
  <c r="AB132" i="20"/>
  <c r="AB77" i="15" s="1"/>
  <c r="AB76" i="15"/>
  <c r="AF42" i="20"/>
  <c r="AF63" i="15"/>
  <c r="X42" i="20"/>
  <c r="X63" i="15"/>
  <c r="P42" i="20"/>
  <c r="P63" i="15"/>
  <c r="AE373" i="20"/>
  <c r="AE64" i="15"/>
  <c r="W373" i="20"/>
  <c r="W64" i="15"/>
  <c r="AJ132" i="20"/>
  <c r="AJ77" i="15" s="1"/>
  <c r="AJ76" i="15"/>
  <c r="Y132" i="20"/>
  <c r="Y77" i="15" s="1"/>
  <c r="Y76" i="15"/>
  <c r="AC132" i="20"/>
  <c r="AC76" i="15"/>
  <c r="N132" i="20"/>
  <c r="N76" i="15"/>
  <c r="T132" i="20"/>
  <c r="T77" i="15" s="1"/>
  <c r="T76" i="15"/>
  <c r="X382" i="20"/>
  <c r="X77" i="15"/>
  <c r="AC23" i="19"/>
  <c r="AC25" i="19" s="1"/>
  <c r="AC28" i="19" s="1"/>
  <c r="AC29" i="19" s="1"/>
  <c r="O23" i="19"/>
  <c r="O25" i="19" s="1"/>
  <c r="V23" i="19"/>
  <c r="V25" i="19" s="1"/>
  <c r="V28" i="19" s="1"/>
  <c r="V29" i="19" s="1"/>
  <c r="AF76" i="15"/>
  <c r="P132" i="20"/>
  <c r="P77" i="15" s="1"/>
  <c r="P76" i="15"/>
  <c r="AE132" i="20"/>
  <c r="AE77" i="15" s="1"/>
  <c r="AE76" i="15"/>
  <c r="W132" i="20"/>
  <c r="W77" i="15" s="1"/>
  <c r="W76" i="15"/>
  <c r="R132" i="20"/>
  <c r="R77" i="15" s="1"/>
  <c r="R76" i="15"/>
  <c r="AG42" i="20"/>
  <c r="AG63" i="15"/>
  <c r="Y42" i="20"/>
  <c r="Y63" i="15"/>
  <c r="Q42" i="20"/>
  <c r="Q63" i="15"/>
  <c r="P23" i="19"/>
  <c r="P25" i="19" s="1"/>
  <c r="AD23" i="19"/>
  <c r="AD25" i="19" s="1"/>
  <c r="AD28" i="19" s="1"/>
  <c r="AD29" i="19" s="1"/>
  <c r="W23" i="19"/>
  <c r="W25" i="19" s="1"/>
  <c r="W28" i="19" s="1"/>
  <c r="W29" i="19" s="1"/>
  <c r="AK76" i="15"/>
  <c r="O373" i="20"/>
  <c r="O64" i="15"/>
  <c r="M373" i="20"/>
  <c r="M132" i="20"/>
  <c r="M77" i="15" s="1"/>
  <c r="M76" i="15"/>
  <c r="M89" i="20"/>
  <c r="M91" i="20" s="1"/>
  <c r="M65" i="15" s="1"/>
  <c r="AI380" i="20"/>
  <c r="AI73" i="15"/>
  <c r="AF380" i="20"/>
  <c r="AF73" i="15"/>
  <c r="X380" i="20"/>
  <c r="X73" i="15"/>
  <c r="AA380" i="20"/>
  <c r="AA381" i="20" s="1"/>
  <c r="AA383" i="20" s="1"/>
  <c r="AA73" i="15"/>
  <c r="Y380" i="20"/>
  <c r="Y73" i="15"/>
  <c r="P380" i="20"/>
  <c r="P73" i="15"/>
  <c r="S380" i="20"/>
  <c r="S73" i="15"/>
  <c r="V380" i="20"/>
  <c r="V381" i="20" s="1"/>
  <c r="V383" i="20" s="1"/>
  <c r="V73" i="15"/>
  <c r="AE380" i="20"/>
  <c r="AE73" i="15"/>
  <c r="AG380" i="20"/>
  <c r="AG73" i="15"/>
  <c r="W380" i="20"/>
  <c r="W73" i="15"/>
  <c r="Q380" i="20"/>
  <c r="Q381" i="20" s="1"/>
  <c r="Q383" i="20" s="1"/>
  <c r="Q73" i="15"/>
  <c r="AD380" i="20"/>
  <c r="AD73" i="15"/>
  <c r="O380" i="20"/>
  <c r="O73" i="15"/>
  <c r="AM313" i="20"/>
  <c r="AZ132" i="20"/>
  <c r="AZ179" i="20" s="1"/>
  <c r="AZ181" i="20" s="1"/>
  <c r="BN313" i="20"/>
  <c r="BZ391" i="20"/>
  <c r="J247" i="20"/>
  <c r="J264" i="20" s="1"/>
  <c r="CA313" i="20"/>
  <c r="CA400" i="20" s="1"/>
  <c r="CI132" i="20"/>
  <c r="CI382" i="20" s="1"/>
  <c r="AK313" i="20"/>
  <c r="AK400" i="20" s="1"/>
  <c r="AK132" i="20"/>
  <c r="G313" i="20"/>
  <c r="G360" i="20" s="1"/>
  <c r="G362" i="20" s="1"/>
  <c r="L313" i="20"/>
  <c r="L400" i="20" s="1"/>
  <c r="AN179" i="20"/>
  <c r="AN181" i="20" s="1"/>
  <c r="U313" i="20"/>
  <c r="U400" i="20" s="1"/>
  <c r="U132" i="20"/>
  <c r="CI313" i="20"/>
  <c r="CI400" i="20" s="1"/>
  <c r="AL391" i="20"/>
  <c r="L132" i="20"/>
  <c r="L382" i="20" s="1"/>
  <c r="H152" i="20"/>
  <c r="AA391" i="20"/>
  <c r="AN373" i="20"/>
  <c r="G373" i="20"/>
  <c r="AZ313" i="20"/>
  <c r="AZ400" i="20" s="1"/>
  <c r="BM313" i="20"/>
  <c r="BM400" i="20" s="1"/>
  <c r="AG313" i="20"/>
  <c r="AG360" i="20" s="1"/>
  <c r="AG362" i="20" s="1"/>
  <c r="I353" i="20"/>
  <c r="N391" i="20"/>
  <c r="BG270" i="20"/>
  <c r="BG272" i="20" s="1"/>
  <c r="BI132" i="20"/>
  <c r="BI382" i="20" s="1"/>
  <c r="J132" i="20"/>
  <c r="J382" i="20" s="1"/>
  <c r="BL373" i="20"/>
  <c r="BD373" i="20"/>
  <c r="CF313" i="20"/>
  <c r="CF360" i="20" s="1"/>
  <c r="CF362" i="20" s="1"/>
  <c r="J313" i="20"/>
  <c r="J400" i="20" s="1"/>
  <c r="CC132" i="20"/>
  <c r="CC382" i="20" s="1"/>
  <c r="AY313" i="20"/>
  <c r="AY360" i="20" s="1"/>
  <c r="AY362" i="20" s="1"/>
  <c r="BX132" i="20"/>
  <c r="BX179" i="20" s="1"/>
  <c r="BX181" i="20" s="1"/>
  <c r="BM89" i="20"/>
  <c r="BM91" i="20" s="1"/>
  <c r="BJ132" i="20"/>
  <c r="BJ179" i="20" s="1"/>
  <c r="BJ181" i="20" s="1"/>
  <c r="BJ313" i="20"/>
  <c r="BJ400" i="20" s="1"/>
  <c r="S313" i="20"/>
  <c r="S400" i="20" s="1"/>
  <c r="BC313" i="20"/>
  <c r="BC360" i="20" s="1"/>
  <c r="BC362" i="20" s="1"/>
  <c r="BR391" i="20"/>
  <c r="BP132" i="20"/>
  <c r="BP382" i="20" s="1"/>
  <c r="AD313" i="20"/>
  <c r="AD400" i="20" s="1"/>
  <c r="I347" i="20"/>
  <c r="I333" i="20" s="1"/>
  <c r="W313" i="20"/>
  <c r="W360" i="20" s="1"/>
  <c r="W362" i="20" s="1"/>
  <c r="BB391" i="20"/>
  <c r="AQ270" i="20"/>
  <c r="AQ272" i="20" s="1"/>
  <c r="G132" i="20"/>
  <c r="G179" i="20" s="1"/>
  <c r="G181" i="20" s="1"/>
  <c r="G78" i="15" s="1"/>
  <c r="AG89" i="20"/>
  <c r="AG91" i="20" s="1"/>
  <c r="AG65" i="15" s="1"/>
  <c r="J337" i="20"/>
  <c r="J353" i="20" s="1"/>
  <c r="AR132" i="20"/>
  <c r="AR382" i="20" s="1"/>
  <c r="BK132" i="20"/>
  <c r="BK382" i="20" s="1"/>
  <c r="AV373" i="20"/>
  <c r="I354" i="20"/>
  <c r="G270" i="20"/>
  <c r="G272" i="20" s="1"/>
  <c r="BT89" i="20"/>
  <c r="BT91" i="20" s="1"/>
  <c r="H89" i="20"/>
  <c r="H91" i="20" s="1"/>
  <c r="H65" i="15" s="1"/>
  <c r="BU373" i="20"/>
  <c r="X89" i="20"/>
  <c r="X91" i="20" s="1"/>
  <c r="X65" i="15" s="1"/>
  <c r="BE373" i="20"/>
  <c r="Y373" i="20"/>
  <c r="AE313" i="20"/>
  <c r="AE360" i="20" s="1"/>
  <c r="AE362" i="20" s="1"/>
  <c r="AT391" i="20"/>
  <c r="Y381" i="20"/>
  <c r="Y383" i="20" s="1"/>
  <c r="P313" i="20"/>
  <c r="P400" i="20" s="1"/>
  <c r="BR179" i="20"/>
  <c r="BR181" i="20" s="1"/>
  <c r="V313" i="20"/>
  <c r="V400" i="20" s="1"/>
  <c r="H313" i="20"/>
  <c r="H400" i="20" s="1"/>
  <c r="AG132" i="20"/>
  <c r="BL132" i="20"/>
  <c r="BL382" i="20" s="1"/>
  <c r="AO89" i="20"/>
  <c r="AO91" i="20" s="1"/>
  <c r="BY132" i="20"/>
  <c r="BY382" i="20" s="1"/>
  <c r="CH313" i="20"/>
  <c r="CH400" i="20" s="1"/>
  <c r="BT179" i="20"/>
  <c r="BT181" i="20" s="1"/>
  <c r="H179" i="20"/>
  <c r="H181" i="20" s="1"/>
  <c r="H78" i="15" s="1"/>
  <c r="BE313" i="20"/>
  <c r="BE400" i="20" s="1"/>
  <c r="AV179" i="20"/>
  <c r="AV181" i="20" s="1"/>
  <c r="AP392" i="20"/>
  <c r="AB270" i="20"/>
  <c r="AB272" i="20" s="1"/>
  <c r="CB373" i="20"/>
  <c r="AF89" i="20"/>
  <c r="AF91" i="20" s="1"/>
  <c r="AF65" i="15" s="1"/>
  <c r="AH132" i="20"/>
  <c r="BW270" i="20"/>
  <c r="BW272" i="20" s="1"/>
  <c r="BB313" i="20"/>
  <c r="BB400" i="20" s="1"/>
  <c r="BH270" i="20"/>
  <c r="BH272" i="20" s="1"/>
  <c r="BA132" i="20"/>
  <c r="BA382" i="20" s="1"/>
  <c r="U399" i="20"/>
  <c r="U401" i="20" s="1"/>
  <c r="AZ399" i="20"/>
  <c r="AZ401" i="20" s="1"/>
  <c r="BA399" i="20"/>
  <c r="BA401" i="20" s="1"/>
  <c r="AK399" i="20"/>
  <c r="AK401" i="20" s="1"/>
  <c r="M399" i="20"/>
  <c r="M401" i="20" s="1"/>
  <c r="AR399" i="20"/>
  <c r="AR401" i="20" s="1"/>
  <c r="BG313" i="20"/>
  <c r="BG360" i="20" s="1"/>
  <c r="BG362" i="20" s="1"/>
  <c r="BY313" i="20"/>
  <c r="BY400" i="20" s="1"/>
  <c r="BI399" i="20"/>
  <c r="BI401" i="20" s="1"/>
  <c r="BZ313" i="20"/>
  <c r="BZ400" i="20" s="1"/>
  <c r="AU360" i="20"/>
  <c r="AU362" i="20" s="1"/>
  <c r="AA313" i="20"/>
  <c r="AA360" i="20" s="1"/>
  <c r="AA362" i="20" s="1"/>
  <c r="AX132" i="20"/>
  <c r="AX382" i="20" s="1"/>
  <c r="AB399" i="20"/>
  <c r="AB401" i="20" s="1"/>
  <c r="Q313" i="20"/>
  <c r="Q400" i="20" s="1"/>
  <c r="BN399" i="20"/>
  <c r="BN401" i="20" s="1"/>
  <c r="S399" i="20"/>
  <c r="I257" i="20"/>
  <c r="I243" i="20" s="1"/>
  <c r="BD179" i="20"/>
  <c r="BD181" i="20" s="1"/>
  <c r="AC179" i="20"/>
  <c r="AC181" i="20" s="1"/>
  <c r="AC78" i="15" s="1"/>
  <c r="Q89" i="20"/>
  <c r="Q91" i="20" s="1"/>
  <c r="Q65" i="15" s="1"/>
  <c r="N313" i="20"/>
  <c r="N400" i="20" s="1"/>
  <c r="V132" i="20"/>
  <c r="BF399" i="20"/>
  <c r="BF401" i="20" s="1"/>
  <c r="BQ399" i="20"/>
  <c r="BQ401" i="20" s="1"/>
  <c r="AC399" i="20"/>
  <c r="AC401" i="20" s="1"/>
  <c r="AQ313" i="20"/>
  <c r="AQ400" i="20" s="1"/>
  <c r="K313" i="20"/>
  <c r="K360" i="20" s="1"/>
  <c r="K362" i="20" s="1"/>
  <c r="I265" i="20"/>
  <c r="BW381" i="20"/>
  <c r="BW383" i="20" s="1"/>
  <c r="AQ381" i="20"/>
  <c r="AQ383" i="20" s="1"/>
  <c r="K381" i="20"/>
  <c r="K383" i="20" s="1"/>
  <c r="AW381" i="20"/>
  <c r="AW383" i="20" s="1"/>
  <c r="CH179" i="20"/>
  <c r="CH181" i="20" s="1"/>
  <c r="CE132" i="20"/>
  <c r="CE179" i="20" s="1"/>
  <c r="CE181" i="20" s="1"/>
  <c r="CD132" i="20"/>
  <c r="CD382" i="20" s="1"/>
  <c r="V270" i="20"/>
  <c r="V272" i="20" s="1"/>
  <c r="CA132" i="20"/>
  <c r="CA382" i="20" s="1"/>
  <c r="AW89" i="20"/>
  <c r="AW91" i="20" s="1"/>
  <c r="I89" i="20"/>
  <c r="I91" i="20" s="1"/>
  <c r="I65" i="15" s="1"/>
  <c r="CC373" i="20"/>
  <c r="BR313" i="20"/>
  <c r="BR400" i="20" s="1"/>
  <c r="BY399" i="20"/>
  <c r="BY401" i="20" s="1"/>
  <c r="AJ399" i="20"/>
  <c r="AJ401" i="20" s="1"/>
  <c r="AY381" i="20"/>
  <c r="AY383" i="20" s="1"/>
  <c r="AQ399" i="20"/>
  <c r="AQ401" i="20" s="1"/>
  <c r="AT360" i="20"/>
  <c r="AT362" i="20" s="1"/>
  <c r="BO313" i="20"/>
  <c r="BO400" i="20" s="1"/>
  <c r="I264" i="20"/>
  <c r="BV132" i="20"/>
  <c r="BV179" i="20" s="1"/>
  <c r="BV181" i="20" s="1"/>
  <c r="CE399" i="20"/>
  <c r="CE401" i="20" s="1"/>
  <c r="BO399" i="20"/>
  <c r="BO401" i="20" s="1"/>
  <c r="AY399" i="20"/>
  <c r="AY401" i="20" s="1"/>
  <c r="AI399" i="20"/>
  <c r="AI401" i="20" s="1"/>
  <c r="AA399" i="20"/>
  <c r="AA401" i="20" s="1"/>
  <c r="CH392" i="20"/>
  <c r="BZ392" i="20"/>
  <c r="BB392" i="20"/>
  <c r="AT392" i="20"/>
  <c r="V392" i="20"/>
  <c r="N392" i="20"/>
  <c r="X381" i="20"/>
  <c r="X383" i="20" s="1"/>
  <c r="P381" i="20"/>
  <c r="P383" i="20" s="1"/>
  <c r="CI381" i="20"/>
  <c r="CI383" i="20" s="1"/>
  <c r="BS381" i="20"/>
  <c r="BS383" i="20" s="1"/>
  <c r="AE381" i="20"/>
  <c r="AE383" i="20" s="1"/>
  <c r="W381" i="20"/>
  <c r="W383" i="20" s="1"/>
  <c r="BB381" i="20"/>
  <c r="BB383" i="20" s="1"/>
  <c r="AO392" i="20"/>
  <c r="I392" i="20"/>
  <c r="AI374" i="20"/>
  <c r="CB313" i="20"/>
  <c r="CB400" i="20" s="1"/>
  <c r="BT313" i="20"/>
  <c r="BT360" i="20" s="1"/>
  <c r="BT362" i="20" s="1"/>
  <c r="BL313" i="20"/>
  <c r="BL400" i="20" s="1"/>
  <c r="BD313" i="20"/>
  <c r="BD400" i="20" s="1"/>
  <c r="AV313" i="20"/>
  <c r="AV400" i="20" s="1"/>
  <c r="AN313" i="20"/>
  <c r="AN400" i="20" s="1"/>
  <c r="AF313" i="20"/>
  <c r="AF360" i="20" s="1"/>
  <c r="AF362" i="20" s="1"/>
  <c r="X313" i="20"/>
  <c r="X360" i="20" s="1"/>
  <c r="X362" i="20" s="1"/>
  <c r="BW132" i="20"/>
  <c r="BW179" i="20" s="1"/>
  <c r="BW181" i="20" s="1"/>
  <c r="BO132" i="20"/>
  <c r="BO179" i="20" s="1"/>
  <c r="BO181" i="20" s="1"/>
  <c r="BG132" i="20"/>
  <c r="BG382" i="20" s="1"/>
  <c r="AY132" i="20"/>
  <c r="AY382" i="20" s="1"/>
  <c r="AQ132" i="20"/>
  <c r="AQ179" i="20" s="1"/>
  <c r="AQ181" i="20" s="1"/>
  <c r="AI132" i="20"/>
  <c r="AA132" i="20"/>
  <c r="S132" i="20"/>
  <c r="K132" i="20"/>
  <c r="K382" i="20" s="1"/>
  <c r="I83" i="20"/>
  <c r="I84" i="20"/>
  <c r="I76" i="20"/>
  <c r="I62" i="20" s="1"/>
  <c r="J66" i="20"/>
  <c r="AO400" i="20"/>
  <c r="AO360" i="20"/>
  <c r="AO362" i="20" s="1"/>
  <c r="BU400" i="20"/>
  <c r="BU360" i="20"/>
  <c r="BU362" i="20" s="1"/>
  <c r="I400" i="20"/>
  <c r="I360" i="20"/>
  <c r="I362" i="20" s="1"/>
  <c r="BC398" i="20"/>
  <c r="BC399" i="20" s="1"/>
  <c r="N398" i="20"/>
  <c r="N399" i="20" s="1"/>
  <c r="T400" i="20"/>
  <c r="T360" i="20"/>
  <c r="T362" i="20" s="1"/>
  <c r="AR380" i="20"/>
  <c r="AR381" i="20" s="1"/>
  <c r="AR383" i="20" s="1"/>
  <c r="AZ382" i="20"/>
  <c r="T382" i="20"/>
  <c r="T179" i="20"/>
  <c r="T181" i="20" s="1"/>
  <c r="T78" i="15" s="1"/>
  <c r="BU381" i="20"/>
  <c r="BU383" i="20" s="1"/>
  <c r="BJ381" i="20"/>
  <c r="BJ383" i="20" s="1"/>
  <c r="AD382" i="20"/>
  <c r="AD179" i="20"/>
  <c r="AD181" i="20" s="1"/>
  <c r="AD78" i="15" s="1"/>
  <c r="AO382" i="20"/>
  <c r="AO179" i="20"/>
  <c r="AO181" i="20" s="1"/>
  <c r="AM382" i="20"/>
  <c r="AM179" i="20"/>
  <c r="AM181" i="20" s="1"/>
  <c r="AX373" i="20"/>
  <c r="AX89" i="20"/>
  <c r="AX91" i="20" s="1"/>
  <c r="BF373" i="20"/>
  <c r="BF89" i="20"/>
  <c r="BF91" i="20" s="1"/>
  <c r="S401" i="20"/>
  <c r="AG398" i="20"/>
  <c r="AG399" i="20" s="1"/>
  <c r="AX399" i="20"/>
  <c r="AX401" i="20" s="1"/>
  <c r="AF398" i="20"/>
  <c r="AF399" i="20" s="1"/>
  <c r="AU398" i="20"/>
  <c r="AU399" i="20" s="1"/>
  <c r="BR398" i="20"/>
  <c r="K399" i="20"/>
  <c r="K401" i="20" s="1"/>
  <c r="BS400" i="20"/>
  <c r="BS360" i="20"/>
  <c r="BS362" i="20" s="1"/>
  <c r="AH400" i="20"/>
  <c r="AH360" i="20"/>
  <c r="AH362" i="20" s="1"/>
  <c r="BS391" i="20"/>
  <c r="BS270" i="20"/>
  <c r="BS272" i="20" s="1"/>
  <c r="AE391" i="20"/>
  <c r="AE270" i="20"/>
  <c r="AE272" i="20" s="1"/>
  <c r="H381" i="20"/>
  <c r="H383" i="20" s="1"/>
  <c r="CA381" i="20"/>
  <c r="CA383" i="20" s="1"/>
  <c r="O381" i="20"/>
  <c r="O383" i="20" s="1"/>
  <c r="AK380" i="20"/>
  <c r="AK381" i="20" s="1"/>
  <c r="AK383" i="20" s="1"/>
  <c r="AT381" i="20"/>
  <c r="AT383" i="20" s="1"/>
  <c r="AJ380" i="20"/>
  <c r="BQ382" i="20"/>
  <c r="BQ179" i="20"/>
  <c r="BQ181" i="20" s="1"/>
  <c r="AN380" i="20"/>
  <c r="AN381" i="20" s="1"/>
  <c r="Z380" i="20"/>
  <c r="Z381" i="20" s="1"/>
  <c r="BD391" i="20"/>
  <c r="BD270" i="20"/>
  <c r="BD272" i="20" s="1"/>
  <c r="X391" i="20"/>
  <c r="X270" i="20"/>
  <c r="X272" i="20" s="1"/>
  <c r="BF382" i="20"/>
  <c r="BF179" i="20"/>
  <c r="BF181" i="20" s="1"/>
  <c r="Z382" i="20"/>
  <c r="Z179" i="20"/>
  <c r="Z181" i="20" s="1"/>
  <c r="Z78" i="15" s="1"/>
  <c r="S381" i="20"/>
  <c r="S383" i="20" s="1"/>
  <c r="CC400" i="20"/>
  <c r="CC360" i="20"/>
  <c r="CC362" i="20" s="1"/>
  <c r="BG399" i="20"/>
  <c r="BG401" i="20" s="1"/>
  <c r="AS399" i="20"/>
  <c r="AS401" i="20" s="1"/>
  <c r="BW399" i="20"/>
  <c r="BW401" i="20" s="1"/>
  <c r="CE391" i="20"/>
  <c r="CE270" i="20"/>
  <c r="CE272" i="20" s="1"/>
  <c r="S391" i="20"/>
  <c r="S270" i="20"/>
  <c r="S272" i="20" s="1"/>
  <c r="G381" i="20"/>
  <c r="G383" i="20" s="1"/>
  <c r="AC380" i="20"/>
  <c r="AL381" i="20"/>
  <c r="AL383" i="20" s="1"/>
  <c r="AM391" i="20"/>
  <c r="AM270" i="20"/>
  <c r="AM272" i="20" s="1"/>
  <c r="AB380" i="20"/>
  <c r="AB381" i="20" s="1"/>
  <c r="CG382" i="20"/>
  <c r="CG179" i="20"/>
  <c r="CG181" i="20" s="1"/>
  <c r="CD380" i="20"/>
  <c r="CD381" i="20" s="1"/>
  <c r="R380" i="20"/>
  <c r="R381" i="20" s="1"/>
  <c r="R383" i="20" s="1"/>
  <c r="CB391" i="20"/>
  <c r="CB270" i="20"/>
  <c r="CB272" i="20" s="1"/>
  <c r="AV391" i="20"/>
  <c r="AV270" i="20"/>
  <c r="AV272" i="20" s="1"/>
  <c r="P391" i="20"/>
  <c r="P270" i="20"/>
  <c r="P272" i="20" s="1"/>
  <c r="Y179" i="20"/>
  <c r="Y181" i="20" s="1"/>
  <c r="Y78" i="15" s="1"/>
  <c r="BA400" i="20"/>
  <c r="BA360" i="20"/>
  <c r="BA362" i="20" s="1"/>
  <c r="CD400" i="20"/>
  <c r="CD360" i="20"/>
  <c r="CD362" i="20" s="1"/>
  <c r="AH380" i="20"/>
  <c r="AH381" i="20" s="1"/>
  <c r="Y398" i="20"/>
  <c r="Y399" i="20" s="1"/>
  <c r="X398" i="20"/>
  <c r="X399" i="20" s="1"/>
  <c r="X401" i="20" s="1"/>
  <c r="AM398" i="20"/>
  <c r="AM399" i="20" s="1"/>
  <c r="BX400" i="20"/>
  <c r="BX360" i="20"/>
  <c r="BX362" i="20" s="1"/>
  <c r="CG400" i="20"/>
  <c r="CG360" i="20"/>
  <c r="CG362" i="20" s="1"/>
  <c r="BI400" i="20"/>
  <c r="BI360" i="20"/>
  <c r="BI362" i="20" s="1"/>
  <c r="CC398" i="20"/>
  <c r="CC399" i="20" s="1"/>
  <c r="CC401" i="20" s="1"/>
  <c r="Q398" i="20"/>
  <c r="AH399" i="20"/>
  <c r="AH401" i="20" s="1"/>
  <c r="CB398" i="20"/>
  <c r="CB399" i="20" s="1"/>
  <c r="P398" i="20"/>
  <c r="P399" i="20" s="1"/>
  <c r="AE398" i="20"/>
  <c r="AE399" i="20" s="1"/>
  <c r="BB398" i="20"/>
  <c r="CC392" i="20"/>
  <c r="L399" i="20"/>
  <c r="L401" i="20" s="1"/>
  <c r="BN400" i="20"/>
  <c r="BN360" i="20"/>
  <c r="BN362" i="20" s="1"/>
  <c r="AP400" i="20"/>
  <c r="AP360" i="20"/>
  <c r="AP362" i="20" s="1"/>
  <c r="R400" i="20"/>
  <c r="R360" i="20"/>
  <c r="R362" i="20" s="1"/>
  <c r="BF400" i="20"/>
  <c r="BF360" i="20"/>
  <c r="BF362" i="20" s="1"/>
  <c r="BK400" i="20"/>
  <c r="BK360" i="20"/>
  <c r="BK362" i="20" s="1"/>
  <c r="M400" i="20"/>
  <c r="M360" i="20"/>
  <c r="M362" i="20" s="1"/>
  <c r="BQ400" i="20"/>
  <c r="BQ360" i="20"/>
  <c r="BQ362" i="20" s="1"/>
  <c r="O360" i="20"/>
  <c r="O362" i="20" s="1"/>
  <c r="I172" i="20"/>
  <c r="I166" i="20"/>
  <c r="I152" i="20" s="1"/>
  <c r="J156" i="20"/>
  <c r="I173" i="20"/>
  <c r="I174" i="20"/>
  <c r="BK391" i="20"/>
  <c r="BK270" i="20"/>
  <c r="BK272" i="20" s="1"/>
  <c r="W391" i="20"/>
  <c r="W270" i="20"/>
  <c r="W272" i="20" s="1"/>
  <c r="CC381" i="20"/>
  <c r="CC383" i="20" s="1"/>
  <c r="BK381" i="20"/>
  <c r="BK383" i="20" s="1"/>
  <c r="CG380" i="20"/>
  <c r="U380" i="20"/>
  <c r="CF380" i="20"/>
  <c r="CF381" i="20" s="1"/>
  <c r="T380" i="20"/>
  <c r="T381" i="20" s="1"/>
  <c r="BV380" i="20"/>
  <c r="BV381" i="20" s="1"/>
  <c r="J380" i="20"/>
  <c r="J381" i="20" s="1"/>
  <c r="J383" i="20" s="1"/>
  <c r="Q382" i="20"/>
  <c r="Q179" i="20"/>
  <c r="Q181" i="20" s="1"/>
  <c r="Q78" i="15" s="1"/>
  <c r="BT381" i="20"/>
  <c r="BT383" i="20" s="1"/>
  <c r="AS382" i="20"/>
  <c r="AS179" i="20"/>
  <c r="AS181" i="20" s="1"/>
  <c r="AN398" i="20"/>
  <c r="AN399" i="20" s="1"/>
  <c r="BZ398" i="20"/>
  <c r="Y400" i="20"/>
  <c r="Y360" i="20"/>
  <c r="Y362" i="20" s="1"/>
  <c r="AS380" i="20"/>
  <c r="AS381" i="20" s="1"/>
  <c r="AP399" i="20"/>
  <c r="AP401" i="20" s="1"/>
  <c r="BJ398" i="20"/>
  <c r="BJ399" i="20" s="1"/>
  <c r="AW400" i="20"/>
  <c r="AW360" i="20"/>
  <c r="AW362" i="20" s="1"/>
  <c r="T399" i="20"/>
  <c r="T401" i="20" s="1"/>
  <c r="AR400" i="20"/>
  <c r="AR360" i="20"/>
  <c r="AR362" i="20" s="1"/>
  <c r="Z399" i="20"/>
  <c r="Z401" i="20" s="1"/>
  <c r="BT398" i="20"/>
  <c r="BT399" i="20" s="1"/>
  <c r="H398" i="20"/>
  <c r="H399" i="20" s="1"/>
  <c r="H333" i="20"/>
  <c r="CI398" i="20"/>
  <c r="CI399" i="20" s="1"/>
  <c r="W398" i="20"/>
  <c r="W399" i="20" s="1"/>
  <c r="AT398" i="20"/>
  <c r="AT399" i="20" s="1"/>
  <c r="CF399" i="20"/>
  <c r="CF401" i="20" s="1"/>
  <c r="BP400" i="20"/>
  <c r="BP360" i="20"/>
  <c r="BP362" i="20" s="1"/>
  <c r="AJ400" i="20"/>
  <c r="AJ360" i="20"/>
  <c r="AJ362" i="20" s="1"/>
  <c r="AX400" i="20"/>
  <c r="AX360" i="20"/>
  <c r="AX362" i="20" s="1"/>
  <c r="AI400" i="20"/>
  <c r="AI360" i="20"/>
  <c r="AI362" i="20" s="1"/>
  <c r="Q392" i="20"/>
  <c r="Z400" i="20"/>
  <c r="Z360" i="20"/>
  <c r="Z362" i="20" s="1"/>
  <c r="BO391" i="20"/>
  <c r="BO270" i="20"/>
  <c r="BO272" i="20" s="1"/>
  <c r="K391" i="20"/>
  <c r="K270" i="20"/>
  <c r="K272" i="20" s="1"/>
  <c r="BM381" i="20"/>
  <c r="BM383" i="20" s="1"/>
  <c r="CB381" i="20"/>
  <c r="CB383" i="20" s="1"/>
  <c r="BC381" i="20"/>
  <c r="BC383" i="20" s="1"/>
  <c r="BY380" i="20"/>
  <c r="BY381" i="20" s="1"/>
  <c r="BY383" i="20" s="1"/>
  <c r="M380" i="20"/>
  <c r="N381" i="20"/>
  <c r="N383" i="20" s="1"/>
  <c r="BX380" i="20"/>
  <c r="BX381" i="20" s="1"/>
  <c r="L380" i="20"/>
  <c r="L381" i="20" s="1"/>
  <c r="BN380" i="20"/>
  <c r="BN381" i="20" s="1"/>
  <c r="BO381" i="20"/>
  <c r="BO383" i="20" s="1"/>
  <c r="I381" i="20"/>
  <c r="I383" i="20" s="1"/>
  <c r="AJ382" i="20"/>
  <c r="AJ179" i="20"/>
  <c r="AJ181" i="20" s="1"/>
  <c r="AJ78" i="15" s="1"/>
  <c r="BZ382" i="20"/>
  <c r="BZ179" i="20"/>
  <c r="BZ181" i="20" s="1"/>
  <c r="AO381" i="20"/>
  <c r="AO383" i="20" s="1"/>
  <c r="I382" i="20"/>
  <c r="I179" i="20"/>
  <c r="I181" i="20" s="1"/>
  <c r="I78" i="15" s="1"/>
  <c r="BL381" i="20"/>
  <c r="BL383" i="20" s="1"/>
  <c r="M382" i="20"/>
  <c r="M179" i="20"/>
  <c r="M181" i="20" s="1"/>
  <c r="M78" i="15" s="1"/>
  <c r="BC382" i="20"/>
  <c r="BC179" i="20"/>
  <c r="BC181" i="20" s="1"/>
  <c r="W382" i="20"/>
  <c r="W179" i="20"/>
  <c r="W181" i="20" s="1"/>
  <c r="W78" i="15" s="1"/>
  <c r="BN373" i="20"/>
  <c r="BN89" i="20"/>
  <c r="BN91" i="20" s="1"/>
  <c r="CD373" i="20"/>
  <c r="CD89" i="20"/>
  <c r="CD91" i="20" s="1"/>
  <c r="X179" i="20"/>
  <c r="X181" i="20" s="1"/>
  <c r="X78" i="15" s="1"/>
  <c r="AT179" i="20"/>
  <c r="AT181" i="20" s="1"/>
  <c r="CF382" i="20"/>
  <c r="CF179" i="20"/>
  <c r="CF181" i="20" s="1"/>
  <c r="BU398" i="20"/>
  <c r="BU399" i="20" s="1"/>
  <c r="BU401" i="20" s="1"/>
  <c r="I398" i="20"/>
  <c r="I399" i="20" s="1"/>
  <c r="BR399" i="20"/>
  <c r="BM398" i="20"/>
  <c r="BM399" i="20" s="1"/>
  <c r="CD399" i="20"/>
  <c r="CD401" i="20" s="1"/>
  <c r="R399" i="20"/>
  <c r="R401" i="20" s="1"/>
  <c r="BL398" i="20"/>
  <c r="CA398" i="20"/>
  <c r="CA399" i="20" s="1"/>
  <c r="O398" i="20"/>
  <c r="AL398" i="20"/>
  <c r="AL399" i="20" s="1"/>
  <c r="CG399" i="20"/>
  <c r="CG401" i="20" s="1"/>
  <c r="BX399" i="20"/>
  <c r="BX401" i="20" s="1"/>
  <c r="AS400" i="20"/>
  <c r="AS360" i="20"/>
  <c r="AS362" i="20" s="1"/>
  <c r="CI391" i="20"/>
  <c r="CI270" i="20"/>
  <c r="CI272" i="20" s="1"/>
  <c r="BC391" i="20"/>
  <c r="BC270" i="20"/>
  <c r="BC272" i="20" s="1"/>
  <c r="O391" i="20"/>
  <c r="O270" i="20"/>
  <c r="O272" i="20" s="1"/>
  <c r="BE381" i="20"/>
  <c r="BE383" i="20" s="1"/>
  <c r="BD381" i="20"/>
  <c r="BD383" i="20" s="1"/>
  <c r="AU381" i="20"/>
  <c r="AU383" i="20" s="1"/>
  <c r="BQ380" i="20"/>
  <c r="BQ381" i="20" s="1"/>
  <c r="BQ383" i="20" s="1"/>
  <c r="CH381" i="20"/>
  <c r="CH383" i="20" s="1"/>
  <c r="BP380" i="20"/>
  <c r="BF380" i="20"/>
  <c r="BF381" i="20" s="1"/>
  <c r="BG381" i="20"/>
  <c r="BG383" i="20" s="1"/>
  <c r="BT391" i="20"/>
  <c r="BT270" i="20"/>
  <c r="BT272" i="20" s="1"/>
  <c r="AN391" i="20"/>
  <c r="AN270" i="20"/>
  <c r="AN272" i="20" s="1"/>
  <c r="H391" i="20"/>
  <c r="H270" i="20"/>
  <c r="H272" i="20" s="1"/>
  <c r="AF381" i="20"/>
  <c r="AF383" i="20" s="1"/>
  <c r="AP382" i="20"/>
  <c r="AP179" i="20"/>
  <c r="AP181" i="20" s="1"/>
  <c r="AD381" i="20"/>
  <c r="AD383" i="20" s="1"/>
  <c r="BU382" i="20"/>
  <c r="BU179" i="20"/>
  <c r="BU181" i="20" s="1"/>
  <c r="CE381" i="20"/>
  <c r="CE383" i="20" s="1"/>
  <c r="CB179" i="20"/>
  <c r="CB181" i="20" s="1"/>
  <c r="AO398" i="20"/>
  <c r="AO399" i="20" s="1"/>
  <c r="AI391" i="20"/>
  <c r="AI270" i="20"/>
  <c r="AI272" i="20" s="1"/>
  <c r="BV399" i="20"/>
  <c r="BV401" i="20" s="1"/>
  <c r="BD398" i="20"/>
  <c r="BD399" i="20" s="1"/>
  <c r="G398" i="20"/>
  <c r="G399" i="20" s="1"/>
  <c r="G333" i="20"/>
  <c r="AD398" i="20"/>
  <c r="AG400" i="20"/>
  <c r="BP399" i="20"/>
  <c r="BP401" i="20" s="1"/>
  <c r="BH400" i="20"/>
  <c r="BH360" i="20"/>
  <c r="BH362" i="20" s="1"/>
  <c r="AB400" i="20"/>
  <c r="AB360" i="20"/>
  <c r="AB362" i="20" s="1"/>
  <c r="BV400" i="20"/>
  <c r="BV360" i="20"/>
  <c r="BV362" i="20" s="1"/>
  <c r="AC400" i="20"/>
  <c r="AC360" i="20"/>
  <c r="AC362" i="20" s="1"/>
  <c r="CE400" i="20"/>
  <c r="CE360" i="20"/>
  <c r="CE362" i="20" s="1"/>
  <c r="AL360" i="20"/>
  <c r="AL362" i="20" s="1"/>
  <c r="AY391" i="20"/>
  <c r="AY270" i="20"/>
  <c r="AY272" i="20" s="1"/>
  <c r="AV381" i="20"/>
  <c r="AV383" i="20" s="1"/>
  <c r="AM381" i="20"/>
  <c r="AM383" i="20" s="1"/>
  <c r="BI380" i="20"/>
  <c r="BZ381" i="20"/>
  <c r="BZ383" i="20" s="1"/>
  <c r="BH380" i="20"/>
  <c r="BH381" i="20" s="1"/>
  <c r="AX380" i="20"/>
  <c r="AX381" i="20" s="1"/>
  <c r="AI381" i="20"/>
  <c r="AI383" i="20" s="1"/>
  <c r="BH382" i="20"/>
  <c r="BH179" i="20"/>
  <c r="BH181" i="20" s="1"/>
  <c r="AB382" i="20"/>
  <c r="AB179" i="20"/>
  <c r="AB181" i="20" s="1"/>
  <c r="AB78" i="15" s="1"/>
  <c r="BL391" i="20"/>
  <c r="BL270" i="20"/>
  <c r="BL272" i="20" s="1"/>
  <c r="AF391" i="20"/>
  <c r="AF270" i="20"/>
  <c r="AF272" i="20" s="1"/>
  <c r="P382" i="20"/>
  <c r="P179" i="20"/>
  <c r="P181" i="20" s="1"/>
  <c r="P78" i="15" s="1"/>
  <c r="BB382" i="20"/>
  <c r="BB179" i="20"/>
  <c r="BB181" i="20" s="1"/>
  <c r="BE382" i="20"/>
  <c r="BE179" i="20"/>
  <c r="BE181" i="20" s="1"/>
  <c r="AU382" i="20"/>
  <c r="AU179" i="20"/>
  <c r="AU181" i="20" s="1"/>
  <c r="O382" i="20"/>
  <c r="O179" i="20"/>
  <c r="O181" i="20" s="1"/>
  <c r="O78" i="15" s="1"/>
  <c r="AP373" i="20"/>
  <c r="AP89" i="20"/>
  <c r="AP91" i="20" s="1"/>
  <c r="BV373" i="20"/>
  <c r="BV89" i="20"/>
  <c r="BV91" i="20" s="1"/>
  <c r="BM179" i="20"/>
  <c r="BM181" i="20" s="1"/>
  <c r="N179" i="20"/>
  <c r="N181" i="20" s="1"/>
  <c r="N78" i="15" s="1"/>
  <c r="AM400" i="20"/>
  <c r="AM360" i="20"/>
  <c r="AM362" i="20" s="1"/>
  <c r="BE398" i="20"/>
  <c r="BE399" i="20" s="1"/>
  <c r="J399" i="20"/>
  <c r="J401" i="20" s="1"/>
  <c r="BS398" i="20"/>
  <c r="AW398" i="20"/>
  <c r="AV398" i="20"/>
  <c r="AV399" i="20" s="1"/>
  <c r="AV401" i="20" s="1"/>
  <c r="BK398" i="20"/>
  <c r="CH398" i="20"/>
  <c r="V398" i="20"/>
  <c r="V399" i="20" s="1"/>
  <c r="P360" i="20"/>
  <c r="P362" i="20" s="1"/>
  <c r="BH399" i="20"/>
  <c r="BH401" i="20" s="1"/>
  <c r="BW400" i="20"/>
  <c r="BW360" i="20"/>
  <c r="BW362" i="20" s="1"/>
  <c r="CA391" i="20"/>
  <c r="CA270" i="20"/>
  <c r="CA272" i="20" s="1"/>
  <c r="AU391" i="20"/>
  <c r="AU270" i="20"/>
  <c r="AU272" i="20" s="1"/>
  <c r="AG381" i="20"/>
  <c r="AG383" i="20" s="1"/>
  <c r="BA380" i="20"/>
  <c r="BA381" i="20" s="1"/>
  <c r="BA383" i="20" s="1"/>
  <c r="BR381" i="20"/>
  <c r="BR383" i="20" s="1"/>
  <c r="AZ380" i="20"/>
  <c r="AZ381" i="20" s="1"/>
  <c r="AP380" i="20"/>
  <c r="AP381" i="20" s="1"/>
  <c r="AL382" i="20"/>
  <c r="AL179" i="20"/>
  <c r="AL181" i="20" s="1"/>
  <c r="BN382" i="20"/>
  <c r="BN179" i="20"/>
  <c r="BN181" i="20" s="1"/>
  <c r="AW382" i="20"/>
  <c r="AW179" i="20"/>
  <c r="AW181" i="20" s="1"/>
  <c r="BS382" i="20"/>
  <c r="BS179" i="20"/>
  <c r="BS181" i="20" s="1"/>
  <c r="S382" i="20" l="1"/>
  <c r="S77" i="15"/>
  <c r="P373" i="20"/>
  <c r="P64" i="15"/>
  <c r="R179" i="20"/>
  <c r="R181" i="20" s="1"/>
  <c r="R78" i="15" s="1"/>
  <c r="Y382" i="20"/>
  <c r="AA179" i="20"/>
  <c r="AA181" i="20" s="1"/>
  <c r="AA78" i="15" s="1"/>
  <c r="AA77" i="15"/>
  <c r="U382" i="20"/>
  <c r="U77" i="15"/>
  <c r="N382" i="20"/>
  <c r="N77" i="15"/>
  <c r="AF373" i="20"/>
  <c r="AF64" i="15"/>
  <c r="R382" i="20"/>
  <c r="AE179" i="20"/>
  <c r="AE181" i="20" s="1"/>
  <c r="AE78" i="15" s="1"/>
  <c r="AI179" i="20"/>
  <c r="AI181" i="20" s="1"/>
  <c r="AI78" i="15" s="1"/>
  <c r="AI77" i="15"/>
  <c r="AK382" i="20"/>
  <c r="AK77" i="15"/>
  <c r="Q373" i="20"/>
  <c r="Q64" i="15"/>
  <c r="AG373" i="20"/>
  <c r="AG64" i="15"/>
  <c r="AC382" i="20"/>
  <c r="AC77" i="15"/>
  <c r="X373" i="20"/>
  <c r="X64" i="15"/>
  <c r="V382" i="20"/>
  <c r="V77" i="15"/>
  <c r="AG382" i="20"/>
  <c r="AG77" i="15"/>
  <c r="Y89" i="20"/>
  <c r="Y91" i="20" s="1"/>
  <c r="Y65" i="15" s="1"/>
  <c r="Y64" i="15"/>
  <c r="AE382" i="20"/>
  <c r="AH382" i="20"/>
  <c r="AH77" i="15"/>
  <c r="P89" i="20"/>
  <c r="P91" i="20" s="1"/>
  <c r="P65" i="15" s="1"/>
  <c r="AK179" i="20"/>
  <c r="AK181" i="20" s="1"/>
  <c r="AK78" i="15" s="1"/>
  <c r="J257" i="20"/>
  <c r="J243" i="20" s="1"/>
  <c r="J265" i="20"/>
  <c r="K247" i="20"/>
  <c r="K265" i="20" s="1"/>
  <c r="AY400" i="20"/>
  <c r="J263" i="20"/>
  <c r="K400" i="20"/>
  <c r="J179" i="20"/>
  <c r="J181" i="20" s="1"/>
  <c r="J78" i="15" s="1"/>
  <c r="U360" i="20"/>
  <c r="U362" i="20" s="1"/>
  <c r="CA360" i="20"/>
  <c r="CA362" i="20" s="1"/>
  <c r="AK360" i="20"/>
  <c r="AK362" i="20" s="1"/>
  <c r="J354" i="20"/>
  <c r="BT400" i="20"/>
  <c r="BM360" i="20"/>
  <c r="BM362" i="20" s="1"/>
  <c r="G400" i="20"/>
  <c r="CI360" i="20"/>
  <c r="CI362" i="20" s="1"/>
  <c r="L360" i="20"/>
  <c r="L362" i="20" s="1"/>
  <c r="CI179" i="20"/>
  <c r="CI181" i="20" s="1"/>
  <c r="AG179" i="20"/>
  <c r="AG181" i="20" s="1"/>
  <c r="AG78" i="15" s="1"/>
  <c r="L179" i="20"/>
  <c r="L181" i="20" s="1"/>
  <c r="L78" i="15" s="1"/>
  <c r="AI382" i="20"/>
  <c r="AN360" i="20"/>
  <c r="AN362" i="20" s="1"/>
  <c r="BO382" i="20"/>
  <c r="CE382" i="20"/>
  <c r="BE360" i="20"/>
  <c r="BE362" i="20" s="1"/>
  <c r="BY179" i="20"/>
  <c r="BY181" i="20" s="1"/>
  <c r="BY360" i="20"/>
  <c r="BY362" i="20" s="1"/>
  <c r="BJ382" i="20"/>
  <c r="BO360" i="20"/>
  <c r="BO362" i="20" s="1"/>
  <c r="CC179" i="20"/>
  <c r="CC181" i="20" s="1"/>
  <c r="AZ360" i="20"/>
  <c r="AZ362" i="20" s="1"/>
  <c r="U179" i="20"/>
  <c r="U181" i="20" s="1"/>
  <c r="U78" i="15" s="1"/>
  <c r="AD360" i="20"/>
  <c r="AD362" i="20" s="1"/>
  <c r="BI179" i="20"/>
  <c r="BI181" i="20" s="1"/>
  <c r="H360" i="20"/>
  <c r="H362" i="20" s="1"/>
  <c r="AQ360" i="20"/>
  <c r="AQ362" i="20" s="1"/>
  <c r="BC400" i="20"/>
  <c r="AR179" i="20"/>
  <c r="AR181" i="20" s="1"/>
  <c r="W400" i="20"/>
  <c r="BX382" i="20"/>
  <c r="AE400" i="20"/>
  <c r="BG400" i="20"/>
  <c r="BP179" i="20"/>
  <c r="BP181" i="20" s="1"/>
  <c r="J360" i="20"/>
  <c r="J362" i="20" s="1"/>
  <c r="BG179" i="20"/>
  <c r="BG181" i="20" s="1"/>
  <c r="CF400" i="20"/>
  <c r="AF132" i="20"/>
  <c r="G382" i="20"/>
  <c r="J355" i="20"/>
  <c r="N360" i="20"/>
  <c r="N362" i="20" s="1"/>
  <c r="K337" i="20"/>
  <c r="K353" i="20" s="1"/>
  <c r="J347" i="20"/>
  <c r="J333" i="20" s="1"/>
  <c r="V360" i="20"/>
  <c r="V362" i="20" s="1"/>
  <c r="X400" i="20"/>
  <c r="BR360" i="20"/>
  <c r="BR362" i="20" s="1"/>
  <c r="BJ360" i="20"/>
  <c r="BJ362" i="20" s="1"/>
  <c r="S360" i="20"/>
  <c r="S362" i="20" s="1"/>
  <c r="BK179" i="20"/>
  <c r="BK181" i="20" s="1"/>
  <c r="AQ382" i="20"/>
  <c r="BZ360" i="20"/>
  <c r="BZ362" i="20" s="1"/>
  <c r="AF400" i="20"/>
  <c r="CA179" i="20"/>
  <c r="CA181" i="20" s="1"/>
  <c r="CH360" i="20"/>
  <c r="CH362" i="20" s="1"/>
  <c r="BL179" i="20"/>
  <c r="BL181" i="20" s="1"/>
  <c r="AY179" i="20"/>
  <c r="AY181" i="20" s="1"/>
  <c r="BD360" i="20"/>
  <c r="BD362" i="20" s="1"/>
  <c r="BB360" i="20"/>
  <c r="BB362" i="20" s="1"/>
  <c r="S179" i="20"/>
  <c r="S181" i="20" s="1"/>
  <c r="S78" i="15" s="1"/>
  <c r="AH179" i="20"/>
  <c r="AH181" i="20" s="1"/>
  <c r="AH78" i="15" s="1"/>
  <c r="V179" i="20"/>
  <c r="V181" i="20" s="1"/>
  <c r="V78" i="15" s="1"/>
  <c r="AA382" i="20"/>
  <c r="AA400" i="20"/>
  <c r="BA179" i="20"/>
  <c r="BA181" i="20" s="1"/>
  <c r="CD179" i="20"/>
  <c r="CD181" i="20" s="1"/>
  <c r="AX179" i="20"/>
  <c r="AX181" i="20" s="1"/>
  <c r="BW382" i="20"/>
  <c r="BV382" i="20"/>
  <c r="CB360" i="20"/>
  <c r="CB362" i="20" s="1"/>
  <c r="Q360" i="20"/>
  <c r="Q362" i="20" s="1"/>
  <c r="AV360" i="20"/>
  <c r="AV362" i="20" s="1"/>
  <c r="K179" i="20"/>
  <c r="K181" i="20" s="1"/>
  <c r="K78" i="15" s="1"/>
  <c r="BL360" i="20"/>
  <c r="BL362" i="20" s="1"/>
  <c r="BH383" i="20"/>
  <c r="BI381" i="20"/>
  <c r="BI383" i="20" s="1"/>
  <c r="BM401" i="20"/>
  <c r="I401" i="20"/>
  <c r="BN383" i="20"/>
  <c r="W401" i="20"/>
  <c r="AS383" i="20"/>
  <c r="CG381" i="20"/>
  <c r="CG383" i="20" s="1"/>
  <c r="P401" i="20"/>
  <c r="CB401" i="20"/>
  <c r="CD383" i="20"/>
  <c r="AB383" i="20"/>
  <c r="AC381" i="20"/>
  <c r="AC383" i="20" s="1"/>
  <c r="BR401" i="20"/>
  <c r="AF401" i="20"/>
  <c r="AG401" i="20"/>
  <c r="BC401" i="20"/>
  <c r="J83" i="20"/>
  <c r="K66" i="20"/>
  <c r="J76" i="20"/>
  <c r="J62" i="20" s="1"/>
  <c r="J84" i="20"/>
  <c r="J82" i="20"/>
  <c r="G401" i="20"/>
  <c r="AN383" i="20"/>
  <c r="Z383" i="20"/>
  <c r="V401" i="20"/>
  <c r="H401" i="20"/>
  <c r="AZ383" i="20"/>
  <c r="BB399" i="20"/>
  <c r="BB401" i="20" s="1"/>
  <c r="L383" i="20"/>
  <c r="T383" i="20"/>
  <c r="J166" i="20"/>
  <c r="J152" i="20" s="1"/>
  <c r="K156" i="20"/>
  <c r="J173" i="20"/>
  <c r="J172" i="20"/>
  <c r="J174" i="20"/>
  <c r="AJ381" i="20"/>
  <c r="AJ383" i="20" s="1"/>
  <c r="N401" i="20"/>
  <c r="AP383" i="20"/>
  <c r="AM401" i="20"/>
  <c r="Y401" i="20"/>
  <c r="BL399" i="20"/>
  <c r="BL401" i="20" s="1"/>
  <c r="BV383" i="20"/>
  <c r="AW399" i="20"/>
  <c r="AW401" i="20" s="1"/>
  <c r="BD401" i="20"/>
  <c r="BT401" i="20"/>
  <c r="Q399" i="20"/>
  <c r="Q401" i="20" s="1"/>
  <c r="BX383" i="20"/>
  <c r="AN401" i="20"/>
  <c r="CF383" i="20"/>
  <c r="BZ399" i="20"/>
  <c r="BZ401" i="20" s="1"/>
  <c r="AE401" i="20"/>
  <c r="CH399" i="20"/>
  <c r="CH401" i="20" s="1"/>
  <c r="BE401" i="20"/>
  <c r="U381" i="20"/>
  <c r="U383" i="20" s="1"/>
  <c r="BF383" i="20"/>
  <c r="CA401" i="20"/>
  <c r="AT401" i="20"/>
  <c r="BJ401" i="20"/>
  <c r="AX383" i="20"/>
  <c r="BP381" i="20"/>
  <c r="BP383" i="20" s="1"/>
  <c r="BK399" i="20"/>
  <c r="BK401" i="20" s="1"/>
  <c r="BS399" i="20"/>
  <c r="BS401" i="20" s="1"/>
  <c r="AH383" i="20"/>
  <c r="M381" i="20"/>
  <c r="M383" i="20" s="1"/>
  <c r="AD399" i="20"/>
  <c r="AD401" i="20" s="1"/>
  <c r="AU401" i="20"/>
  <c r="CI401" i="20"/>
  <c r="AO401" i="20"/>
  <c r="AL401" i="20"/>
  <c r="O399" i="20"/>
  <c r="O401" i="20" s="1"/>
  <c r="L15" i="22"/>
  <c r="L18" i="22"/>
  <c r="L21" i="22"/>
  <c r="L24" i="22"/>
  <c r="L27" i="22"/>
  <c r="C2" i="22"/>
  <c r="AA73" i="22"/>
  <c r="Z73" i="22"/>
  <c r="Y73" i="22"/>
  <c r="X73" i="22"/>
  <c r="W73" i="22"/>
  <c r="V73" i="22"/>
  <c r="U73" i="22"/>
  <c r="T73" i="22"/>
  <c r="S73" i="22"/>
  <c r="R73" i="22"/>
  <c r="Q73" i="22"/>
  <c r="P73" i="22"/>
  <c r="O73" i="22"/>
  <c r="N73" i="22"/>
  <c r="M73" i="22"/>
  <c r="AA72" i="22"/>
  <c r="Z72" i="22"/>
  <c r="Y72" i="22"/>
  <c r="X72" i="22"/>
  <c r="W72" i="22"/>
  <c r="V72" i="22"/>
  <c r="U72" i="22"/>
  <c r="T72" i="22"/>
  <c r="S72" i="22"/>
  <c r="R72" i="22"/>
  <c r="Q72" i="22"/>
  <c r="P72" i="22"/>
  <c r="O72" i="22"/>
  <c r="N72" i="22"/>
  <c r="M72" i="22"/>
  <c r="AA58" i="22"/>
  <c r="AA68" i="22" s="1"/>
  <c r="Z58" i="22"/>
  <c r="Z68" i="22" s="1"/>
  <c r="Y58" i="22"/>
  <c r="Y68" i="22" s="1"/>
  <c r="X58" i="22"/>
  <c r="X68" i="22" s="1"/>
  <c r="W58" i="22"/>
  <c r="W68" i="22" s="1"/>
  <c r="V58" i="22"/>
  <c r="V68" i="22" s="1"/>
  <c r="U58" i="22"/>
  <c r="U68" i="22" s="1"/>
  <c r="T58" i="22"/>
  <c r="T68" i="22" s="1"/>
  <c r="S58" i="22"/>
  <c r="S68" i="22" s="1"/>
  <c r="R58" i="22"/>
  <c r="R68" i="22" s="1"/>
  <c r="Q58" i="22"/>
  <c r="Q68" i="22" s="1"/>
  <c r="P58" i="22"/>
  <c r="P68" i="22" s="1"/>
  <c r="O58" i="22"/>
  <c r="O68" i="22" s="1"/>
  <c r="N58" i="22"/>
  <c r="N68" i="22" s="1"/>
  <c r="M58" i="22"/>
  <c r="M68" i="22" s="1"/>
  <c r="AA27" i="22"/>
  <c r="Z27" i="22"/>
  <c r="Y27" i="22"/>
  <c r="X27" i="22"/>
  <c r="W27" i="22"/>
  <c r="V27" i="22"/>
  <c r="U27" i="22"/>
  <c r="T27" i="22"/>
  <c r="S27" i="22"/>
  <c r="R27" i="22"/>
  <c r="Q27" i="22"/>
  <c r="P27" i="22"/>
  <c r="O27" i="22"/>
  <c r="N27" i="22"/>
  <c r="M27" i="22"/>
  <c r="AA24" i="22"/>
  <c r="Z24" i="22"/>
  <c r="Y24" i="22"/>
  <c r="X24" i="22"/>
  <c r="W24" i="22"/>
  <c r="V24" i="22"/>
  <c r="U24" i="22"/>
  <c r="T24" i="22"/>
  <c r="S24" i="22"/>
  <c r="R24" i="22"/>
  <c r="Q24" i="22"/>
  <c r="P24" i="22"/>
  <c r="O24" i="22"/>
  <c r="N24" i="22"/>
  <c r="M24" i="22"/>
  <c r="AA21" i="22"/>
  <c r="Z21" i="22"/>
  <c r="Y21" i="22"/>
  <c r="X21" i="22"/>
  <c r="W21" i="22"/>
  <c r="V21" i="22"/>
  <c r="U21" i="22"/>
  <c r="T21" i="22"/>
  <c r="S21" i="22"/>
  <c r="R21" i="22"/>
  <c r="Q21" i="22"/>
  <c r="P21" i="22"/>
  <c r="O21" i="22"/>
  <c r="N21" i="22"/>
  <c r="M21" i="22"/>
  <c r="AA18" i="22"/>
  <c r="Z18" i="22"/>
  <c r="Y18" i="22"/>
  <c r="X18" i="22"/>
  <c r="W18" i="22"/>
  <c r="V18" i="22"/>
  <c r="U18" i="22"/>
  <c r="T18" i="22"/>
  <c r="S18" i="22"/>
  <c r="R18" i="22"/>
  <c r="Q18" i="22"/>
  <c r="P18" i="22"/>
  <c r="O18" i="22"/>
  <c r="N18" i="22"/>
  <c r="M18" i="22"/>
  <c r="AA15" i="22"/>
  <c r="Z15" i="22"/>
  <c r="Y15" i="22"/>
  <c r="X15" i="22"/>
  <c r="W15" i="22"/>
  <c r="V15" i="22"/>
  <c r="U15" i="22"/>
  <c r="T15" i="22"/>
  <c r="S15" i="22"/>
  <c r="R15" i="22"/>
  <c r="Q15" i="22"/>
  <c r="P15" i="22"/>
  <c r="O15" i="22"/>
  <c r="N15" i="22"/>
  <c r="M15" i="22"/>
  <c r="AA9" i="22"/>
  <c r="Z9" i="22"/>
  <c r="Y9" i="22"/>
  <c r="X9" i="22"/>
  <c r="W9" i="22"/>
  <c r="V9" i="22"/>
  <c r="U9" i="22"/>
  <c r="T9" i="22"/>
  <c r="S9" i="22"/>
  <c r="R9" i="22"/>
  <c r="Q9" i="22"/>
  <c r="P9" i="22"/>
  <c r="O9" i="22"/>
  <c r="N9" i="22"/>
  <c r="M9" i="22"/>
  <c r="AF382" i="20" l="1"/>
  <c r="AF77" i="15"/>
  <c r="O28" i="19"/>
  <c r="K264" i="20"/>
  <c r="K257" i="20"/>
  <c r="K243" i="20" s="1"/>
  <c r="L247" i="20"/>
  <c r="L264" i="20" s="1"/>
  <c r="K263" i="20"/>
  <c r="K354" i="20"/>
  <c r="L337" i="20"/>
  <c r="L354" i="20" s="1"/>
  <c r="AF179" i="20"/>
  <c r="AF181" i="20" s="1"/>
  <c r="AF78" i="15" s="1"/>
  <c r="K355" i="20"/>
  <c r="K347" i="20"/>
  <c r="K333" i="20" s="1"/>
  <c r="K83" i="20"/>
  <c r="K82" i="20"/>
  <c r="K84" i="20"/>
  <c r="K76" i="20"/>
  <c r="K62" i="20" s="1"/>
  <c r="L66" i="20"/>
  <c r="K174" i="20"/>
  <c r="K166" i="20"/>
  <c r="K152" i="20" s="1"/>
  <c r="L156" i="20"/>
  <c r="K173" i="20"/>
  <c r="K172" i="20"/>
  <c r="L28" i="22"/>
  <c r="X74" i="22"/>
  <c r="AA74" i="22"/>
  <c r="N74" i="22"/>
  <c r="R74" i="22"/>
  <c r="V74" i="22"/>
  <c r="Z74" i="22"/>
  <c r="N28" i="22"/>
  <c r="R28" i="22"/>
  <c r="V28" i="22"/>
  <c r="Z28" i="22"/>
  <c r="O74" i="22"/>
  <c r="S74" i="22"/>
  <c r="W74" i="22"/>
  <c r="O28" i="22"/>
  <c r="S28" i="22"/>
  <c r="W28" i="22"/>
  <c r="AA28" i="22"/>
  <c r="M28" i="22"/>
  <c r="Q28" i="22"/>
  <c r="P28" i="22"/>
  <c r="T28" i="22"/>
  <c r="X28" i="22"/>
  <c r="U28" i="22"/>
  <c r="Y28" i="22"/>
  <c r="M74" i="22"/>
  <c r="Q74" i="22"/>
  <c r="U74" i="22"/>
  <c r="Y74" i="22"/>
  <c r="P74" i="22"/>
  <c r="T74" i="22"/>
  <c r="O29" i="19" l="1"/>
  <c r="L265" i="20"/>
  <c r="L257" i="20"/>
  <c r="L243" i="20" s="1"/>
  <c r="L263" i="20"/>
  <c r="M247" i="20"/>
  <c r="N247" i="20" s="1"/>
  <c r="L353" i="20"/>
  <c r="M337" i="20"/>
  <c r="M355" i="20" s="1"/>
  <c r="L347" i="20"/>
  <c r="L333" i="20" s="1"/>
  <c r="L355" i="20"/>
  <c r="L84" i="20"/>
  <c r="L83" i="20"/>
  <c r="L82" i="20"/>
  <c r="L76" i="20"/>
  <c r="L62" i="20" s="1"/>
  <c r="M66" i="20"/>
  <c r="L174" i="20"/>
  <c r="L173" i="20"/>
  <c r="L172" i="20"/>
  <c r="M156" i="20"/>
  <c r="L166" i="20"/>
  <c r="L152" i="20" s="1"/>
  <c r="C3" i="15"/>
  <c r="C2" i="17"/>
  <c r="C2" i="18"/>
  <c r="C2" i="16"/>
  <c r="C5" i="19"/>
  <c r="C6" i="3"/>
  <c r="M264" i="20" l="1"/>
  <c r="M265" i="20"/>
  <c r="M257" i="20"/>
  <c r="M243" i="20" s="1"/>
  <c r="M263" i="20"/>
  <c r="M353" i="20"/>
  <c r="M347" i="20"/>
  <c r="M333" i="20" s="1"/>
  <c r="M354" i="20"/>
  <c r="N337" i="20"/>
  <c r="O337" i="20" s="1"/>
  <c r="M83" i="20"/>
  <c r="M82" i="20"/>
  <c r="M76" i="20"/>
  <c r="M62" i="20" s="1"/>
  <c r="N66" i="20"/>
  <c r="M84" i="20"/>
  <c r="N265" i="20"/>
  <c r="N264" i="20"/>
  <c r="N263" i="20"/>
  <c r="O247" i="20"/>
  <c r="N257" i="20"/>
  <c r="N243" i="20" s="1"/>
  <c r="M174" i="20"/>
  <c r="M173" i="20"/>
  <c r="M172" i="20"/>
  <c r="N156" i="20"/>
  <c r="M166" i="20"/>
  <c r="M152" i="20" s="1"/>
  <c r="Y19" i="19"/>
  <c r="N347" i="20" l="1"/>
  <c r="N333" i="20" s="1"/>
  <c r="N354" i="20"/>
  <c r="N355" i="20"/>
  <c r="N353" i="20"/>
  <c r="N82" i="20"/>
  <c r="N83" i="20"/>
  <c r="N76" i="20"/>
  <c r="N62" i="20" s="1"/>
  <c r="O66" i="20"/>
  <c r="N84" i="20"/>
  <c r="O347" i="20"/>
  <c r="O333" i="20" s="1"/>
  <c r="P337" i="20"/>
  <c r="O355" i="20"/>
  <c r="O353" i="20"/>
  <c r="O354" i="20"/>
  <c r="N174" i="20"/>
  <c r="N173" i="20"/>
  <c r="N172" i="20"/>
  <c r="O156" i="20"/>
  <c r="N166" i="20"/>
  <c r="N152" i="20" s="1"/>
  <c r="O264" i="20"/>
  <c r="O263" i="20"/>
  <c r="O265" i="20"/>
  <c r="O257" i="20"/>
  <c r="O243" i="20" s="1"/>
  <c r="P247" i="20"/>
  <c r="C14" i="15"/>
  <c r="O84" i="20" l="1"/>
  <c r="O83" i="20"/>
  <c r="O76" i="20"/>
  <c r="O62" i="20" s="1"/>
  <c r="P66" i="20"/>
  <c r="O82" i="20"/>
  <c r="P263" i="20"/>
  <c r="P264" i="20"/>
  <c r="P265" i="20"/>
  <c r="P257" i="20"/>
  <c r="P243" i="20" s="1"/>
  <c r="Q247" i="20"/>
  <c r="P355" i="20"/>
  <c r="P354" i="20"/>
  <c r="P347" i="20"/>
  <c r="P333" i="20" s="1"/>
  <c r="Q337" i="20"/>
  <c r="P353" i="20"/>
  <c r="O174" i="20"/>
  <c r="O173" i="20"/>
  <c r="O172" i="20"/>
  <c r="O166" i="20"/>
  <c r="O152" i="20" s="1"/>
  <c r="P156" i="20"/>
  <c r="N22" i="19"/>
  <c r="M22" i="19"/>
  <c r="L22" i="19"/>
  <c r="P83" i="20" l="1"/>
  <c r="P76" i="20"/>
  <c r="P62" i="20" s="1"/>
  <c r="Q66" i="20"/>
  <c r="P84" i="20"/>
  <c r="P82" i="20"/>
  <c r="Q264" i="20"/>
  <c r="Q257" i="20"/>
  <c r="Q243" i="20" s="1"/>
  <c r="R247" i="20"/>
  <c r="Q265" i="20"/>
  <c r="Q263" i="20"/>
  <c r="Q355" i="20"/>
  <c r="Q354" i="20"/>
  <c r="Q353" i="20"/>
  <c r="Q347" i="20"/>
  <c r="Q333" i="20" s="1"/>
  <c r="R337" i="20"/>
  <c r="P174" i="20"/>
  <c r="P173" i="20"/>
  <c r="P172" i="20"/>
  <c r="P166" i="20"/>
  <c r="P152" i="20" s="1"/>
  <c r="Q156" i="20"/>
  <c r="N28" i="19" l="1"/>
  <c r="M28" i="19"/>
  <c r="L28" i="19"/>
  <c r="K25" i="19"/>
  <c r="Q84" i="20"/>
  <c r="Q83" i="20"/>
  <c r="R66" i="20"/>
  <c r="Q82" i="20"/>
  <c r="Q76" i="20"/>
  <c r="Q62" i="20" s="1"/>
  <c r="R264" i="20"/>
  <c r="R263" i="20"/>
  <c r="R257" i="20"/>
  <c r="R243" i="20" s="1"/>
  <c r="S247" i="20"/>
  <c r="R265" i="20"/>
  <c r="R355" i="20"/>
  <c r="R354" i="20"/>
  <c r="R353" i="20"/>
  <c r="R347" i="20"/>
  <c r="R333" i="20" s="1"/>
  <c r="S337" i="20"/>
  <c r="Q172" i="20"/>
  <c r="Q166" i="20"/>
  <c r="Q152" i="20" s="1"/>
  <c r="R156" i="20"/>
  <c r="Q173" i="20"/>
  <c r="Q174" i="20"/>
  <c r="P28" i="19" l="1"/>
  <c r="N29" i="19"/>
  <c r="M29" i="19"/>
  <c r="L29" i="19"/>
  <c r="R84" i="20"/>
  <c r="R82" i="20"/>
  <c r="R83" i="20"/>
  <c r="R76" i="20"/>
  <c r="R62" i="20" s="1"/>
  <c r="S66" i="20"/>
  <c r="S355" i="20"/>
  <c r="S354" i="20"/>
  <c r="S353" i="20"/>
  <c r="S347" i="20"/>
  <c r="S333" i="20" s="1"/>
  <c r="T337" i="20"/>
  <c r="R166" i="20"/>
  <c r="R152" i="20" s="1"/>
  <c r="S156" i="20"/>
  <c r="R173" i="20"/>
  <c r="R172" i="20"/>
  <c r="R174" i="20"/>
  <c r="S263" i="20"/>
  <c r="S265" i="20"/>
  <c r="S257" i="20"/>
  <c r="S243" i="20" s="1"/>
  <c r="T247" i="20"/>
  <c r="S264" i="20"/>
  <c r="P29" i="19" l="1"/>
  <c r="S82" i="20"/>
  <c r="S83" i="20"/>
  <c r="S76" i="20"/>
  <c r="S62" i="20" s="1"/>
  <c r="T66" i="20"/>
  <c r="S84" i="20"/>
  <c r="T354" i="20"/>
  <c r="T353" i="20"/>
  <c r="T347" i="20"/>
  <c r="T333" i="20" s="1"/>
  <c r="U337" i="20"/>
  <c r="T355" i="20"/>
  <c r="T265" i="20"/>
  <c r="T257" i="20"/>
  <c r="T243" i="20" s="1"/>
  <c r="T263" i="20"/>
  <c r="U247" i="20"/>
  <c r="T264" i="20"/>
  <c r="S174" i="20"/>
  <c r="S166" i="20"/>
  <c r="S152" i="20" s="1"/>
  <c r="T156" i="20"/>
  <c r="S172" i="20"/>
  <c r="S173" i="20"/>
  <c r="G19" i="15"/>
  <c r="G29" i="15"/>
  <c r="T84" i="20" l="1"/>
  <c r="T82" i="20"/>
  <c r="T83" i="20"/>
  <c r="T76" i="20"/>
  <c r="T62" i="20" s="1"/>
  <c r="U66" i="20"/>
  <c r="T173" i="20"/>
  <c r="U156" i="20"/>
  <c r="T166" i="20"/>
  <c r="T152" i="20" s="1"/>
  <c r="T174" i="20"/>
  <c r="T172" i="20"/>
  <c r="U353" i="20"/>
  <c r="U347" i="20"/>
  <c r="U333" i="20" s="1"/>
  <c r="V337" i="20"/>
  <c r="U355" i="20"/>
  <c r="U354" i="20"/>
  <c r="U257" i="20"/>
  <c r="U243" i="20" s="1"/>
  <c r="V247" i="20"/>
  <c r="U265" i="20"/>
  <c r="U263" i="20"/>
  <c r="U264" i="20"/>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F19" i="15"/>
  <c r="BG19" i="15"/>
  <c r="BH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CJ19" i="15"/>
  <c r="U83" i="20" l="1"/>
  <c r="U82" i="20"/>
  <c r="V66" i="20"/>
  <c r="U76" i="20"/>
  <c r="U62" i="20" s="1"/>
  <c r="U84" i="20"/>
  <c r="V347" i="20"/>
  <c r="V333" i="20" s="1"/>
  <c r="W337" i="20"/>
  <c r="V355" i="20"/>
  <c r="V354" i="20"/>
  <c r="V353" i="20"/>
  <c r="U173" i="20"/>
  <c r="U174" i="20"/>
  <c r="U172" i="20"/>
  <c r="V156" i="20"/>
  <c r="U166" i="20"/>
  <c r="U152" i="20" s="1"/>
  <c r="V265" i="20"/>
  <c r="V264" i="20"/>
  <c r="V257" i="20"/>
  <c r="V243" i="20" s="1"/>
  <c r="W247" i="20"/>
  <c r="V263" i="20"/>
  <c r="V82" i="20" l="1"/>
  <c r="V76" i="20"/>
  <c r="V62" i="20" s="1"/>
  <c r="W66" i="20"/>
  <c r="V83" i="20"/>
  <c r="V84" i="20"/>
  <c r="W347" i="20"/>
  <c r="W333" i="20" s="1"/>
  <c r="X337" i="20"/>
  <c r="W355" i="20"/>
  <c r="W353" i="20"/>
  <c r="W354" i="20"/>
  <c r="V173" i="20"/>
  <c r="V174" i="20"/>
  <c r="V172" i="20"/>
  <c r="V166" i="20"/>
  <c r="V152" i="20" s="1"/>
  <c r="W156" i="20"/>
  <c r="W265" i="20"/>
  <c r="W264" i="20"/>
  <c r="W263" i="20"/>
  <c r="W257" i="20"/>
  <c r="W243" i="20" s="1"/>
  <c r="X247" i="20"/>
  <c r="W84" i="20" l="1"/>
  <c r="W76" i="20"/>
  <c r="W62" i="20" s="1"/>
  <c r="X66" i="20"/>
  <c r="W83" i="20"/>
  <c r="W82" i="20"/>
  <c r="W173" i="20"/>
  <c r="W174" i="20"/>
  <c r="W172" i="20"/>
  <c r="W166" i="20"/>
  <c r="W152" i="20" s="1"/>
  <c r="X156" i="20"/>
  <c r="X355" i="20"/>
  <c r="X354" i="20"/>
  <c r="Y337" i="20"/>
  <c r="X353" i="20"/>
  <c r="X347" i="20"/>
  <c r="X333" i="20" s="1"/>
  <c r="X263" i="20"/>
  <c r="Y247" i="20"/>
  <c r="X264" i="20"/>
  <c r="X265" i="20"/>
  <c r="X257" i="20"/>
  <c r="X243" i="20" s="1"/>
  <c r="J42" i="3"/>
  <c r="J28" i="3"/>
  <c r="J10" i="3"/>
  <c r="X83" i="20" l="1"/>
  <c r="X76" i="20"/>
  <c r="X62" i="20" s="1"/>
  <c r="Y66" i="20"/>
  <c r="X84" i="20"/>
  <c r="X82" i="20"/>
  <c r="Y355" i="20"/>
  <c r="Y354" i="20"/>
  <c r="Y353" i="20"/>
  <c r="Z337" i="20"/>
  <c r="Y347" i="20"/>
  <c r="Y333" i="20" s="1"/>
  <c r="Y264" i="20"/>
  <c r="Y257" i="20"/>
  <c r="Y243" i="20" s="1"/>
  <c r="Z247" i="20"/>
  <c r="Y265" i="20"/>
  <c r="Y263" i="20"/>
  <c r="X173" i="20"/>
  <c r="X174" i="20"/>
  <c r="X172" i="20"/>
  <c r="X166" i="20"/>
  <c r="X152" i="20" s="1"/>
  <c r="Y156" i="20"/>
  <c r="Y83" i="20" l="1"/>
  <c r="Y84" i="20"/>
  <c r="Y82" i="20"/>
  <c r="Y76" i="20"/>
  <c r="Y62" i="20" s="1"/>
  <c r="Z66" i="20"/>
  <c r="Z264" i="20"/>
  <c r="Z263" i="20"/>
  <c r="Z257" i="20"/>
  <c r="Z243" i="20" s="1"/>
  <c r="AA247" i="20"/>
  <c r="Z265" i="20"/>
  <c r="Y174" i="20"/>
  <c r="Y172" i="20"/>
  <c r="Y166" i="20"/>
  <c r="Y152" i="20" s="1"/>
  <c r="Z156" i="20"/>
  <c r="Y173" i="20"/>
  <c r="Z355" i="20"/>
  <c r="Z354" i="20"/>
  <c r="Z353" i="20"/>
  <c r="AA337" i="20"/>
  <c r="Z347" i="20"/>
  <c r="Z333" i="20" s="1"/>
  <c r="Z83" i="20" l="1"/>
  <c r="Z84" i="20"/>
  <c r="Z82" i="20"/>
  <c r="Z76" i="20"/>
  <c r="Z62" i="20" s="1"/>
  <c r="AA66" i="20"/>
  <c r="AA263" i="20"/>
  <c r="AA265" i="20"/>
  <c r="AA264" i="20"/>
  <c r="AA257" i="20"/>
  <c r="AA243" i="20" s="1"/>
  <c r="AB247" i="20"/>
  <c r="AA355" i="20"/>
  <c r="AA354" i="20"/>
  <c r="AA353" i="20"/>
  <c r="AA347" i="20"/>
  <c r="AA333" i="20" s="1"/>
  <c r="AB337" i="20"/>
  <c r="Z166" i="20"/>
  <c r="Z152" i="20" s="1"/>
  <c r="AA156" i="20"/>
  <c r="Z174" i="20"/>
  <c r="Z173" i="20"/>
  <c r="Z172" i="20"/>
  <c r="AA84" i="20" l="1"/>
  <c r="AA83" i="20"/>
  <c r="AA82" i="20"/>
  <c r="AA76" i="20"/>
  <c r="AA62" i="20" s="1"/>
  <c r="AB66" i="20"/>
  <c r="AB265" i="20"/>
  <c r="AB257" i="20"/>
  <c r="AB243" i="20" s="1"/>
  <c r="AB264" i="20"/>
  <c r="AB263" i="20"/>
  <c r="AC247" i="20"/>
  <c r="AB354" i="20"/>
  <c r="AB353" i="20"/>
  <c r="AB347" i="20"/>
  <c r="AB333" i="20" s="1"/>
  <c r="AC337" i="20"/>
  <c r="AB355" i="20"/>
  <c r="AA174" i="20"/>
  <c r="AA166" i="20"/>
  <c r="AA152" i="20" s="1"/>
  <c r="AB156" i="20"/>
  <c r="AA173" i="20"/>
  <c r="AA172" i="20"/>
  <c r="AB84" i="20" l="1"/>
  <c r="AB82" i="20"/>
  <c r="AB76" i="20"/>
  <c r="AB62" i="20" s="1"/>
  <c r="AC66" i="20"/>
  <c r="AB83" i="20"/>
  <c r="AB173" i="20"/>
  <c r="AB174" i="20"/>
  <c r="AB172" i="20"/>
  <c r="AC156" i="20"/>
  <c r="AB166" i="20"/>
  <c r="AB152" i="20" s="1"/>
  <c r="AC257" i="20"/>
  <c r="AC243" i="20" s="1"/>
  <c r="AD247" i="20"/>
  <c r="AC265" i="20"/>
  <c r="AC264" i="20"/>
  <c r="AC263" i="20"/>
  <c r="AC353" i="20"/>
  <c r="AC347" i="20"/>
  <c r="AC333" i="20" s="1"/>
  <c r="AD337" i="20"/>
  <c r="AC355" i="20"/>
  <c r="AC354" i="20"/>
  <c r="AC83" i="20" l="1"/>
  <c r="AC84" i="20"/>
  <c r="AC82" i="20"/>
  <c r="AC76" i="20"/>
  <c r="AC62" i="20" s="1"/>
  <c r="AD66" i="20"/>
  <c r="AD264" i="20"/>
  <c r="AD263" i="20"/>
  <c r="AD265" i="20"/>
  <c r="AE247" i="20"/>
  <c r="AD257" i="20"/>
  <c r="AD243" i="20" s="1"/>
  <c r="AC173" i="20"/>
  <c r="AC172" i="20"/>
  <c r="AC174" i="20"/>
  <c r="AD156" i="20"/>
  <c r="AC166" i="20"/>
  <c r="AC152" i="20" s="1"/>
  <c r="AD347" i="20"/>
  <c r="AD333" i="20" s="1"/>
  <c r="AE337" i="20"/>
  <c r="AD353" i="20"/>
  <c r="AD355" i="20"/>
  <c r="AD354" i="20"/>
  <c r="AD82" i="20" l="1"/>
  <c r="AD76" i="20"/>
  <c r="AD62" i="20" s="1"/>
  <c r="AE66" i="20"/>
  <c r="AD84" i="20"/>
  <c r="AD83" i="20"/>
  <c r="AE347" i="20"/>
  <c r="AE333" i="20" s="1"/>
  <c r="AF337" i="20"/>
  <c r="AE355" i="20"/>
  <c r="AE353" i="20"/>
  <c r="AE354" i="20"/>
  <c r="AE265" i="20"/>
  <c r="AE264" i="20"/>
  <c r="AE263" i="20"/>
  <c r="AE257" i="20"/>
  <c r="AE243" i="20" s="1"/>
  <c r="AF247" i="20"/>
  <c r="AD173" i="20"/>
  <c r="AD172" i="20"/>
  <c r="AD174" i="20"/>
  <c r="AE156" i="20"/>
  <c r="AD166" i="20"/>
  <c r="AD152" i="20" s="1"/>
  <c r="AE84" i="20" l="1"/>
  <c r="AE76" i="20"/>
  <c r="AE62" i="20" s="1"/>
  <c r="AF66" i="20"/>
  <c r="AE83" i="20"/>
  <c r="AE82" i="20"/>
  <c r="AE173" i="20"/>
  <c r="AE172" i="20"/>
  <c r="AE174" i="20"/>
  <c r="AE166" i="20"/>
  <c r="AE152" i="20" s="1"/>
  <c r="AF156" i="20"/>
  <c r="AF265" i="20"/>
  <c r="AF263" i="20"/>
  <c r="AF264" i="20"/>
  <c r="AF257" i="20"/>
  <c r="AF243" i="20" s="1"/>
  <c r="AG247" i="20"/>
  <c r="AF355" i="20"/>
  <c r="AF354" i="20"/>
  <c r="AG337" i="20"/>
  <c r="AF353" i="20"/>
  <c r="AF347" i="20"/>
  <c r="AF333" i="20" s="1"/>
  <c r="AF83" i="20" l="1"/>
  <c r="AF76" i="20"/>
  <c r="AF62" i="20" s="1"/>
  <c r="AG66" i="20"/>
  <c r="AF84" i="20"/>
  <c r="AF82" i="20"/>
  <c r="AG264" i="20"/>
  <c r="AG257" i="20"/>
  <c r="AG243" i="20" s="1"/>
  <c r="AH247" i="20"/>
  <c r="AG263" i="20"/>
  <c r="AG265" i="20"/>
  <c r="AG355" i="20"/>
  <c r="AG354" i="20"/>
  <c r="AG353" i="20"/>
  <c r="AG347" i="20"/>
  <c r="AG333" i="20" s="1"/>
  <c r="AH337" i="20"/>
  <c r="AF173" i="20"/>
  <c r="AF172" i="20"/>
  <c r="AF174" i="20"/>
  <c r="AF166" i="20"/>
  <c r="AF152" i="20" s="1"/>
  <c r="AG156" i="20"/>
  <c r="AH66" i="20" l="1"/>
  <c r="AG83" i="20"/>
  <c r="AG76" i="20"/>
  <c r="AG62" i="20" s="1"/>
  <c r="AG84" i="20"/>
  <c r="AG82" i="20"/>
  <c r="AH355" i="20"/>
  <c r="AH354" i="20"/>
  <c r="AH353" i="20"/>
  <c r="AI337" i="20"/>
  <c r="AH347" i="20"/>
  <c r="AH333" i="20" s="1"/>
  <c r="AH264" i="20"/>
  <c r="AH263" i="20"/>
  <c r="AH257" i="20"/>
  <c r="AH243" i="20" s="1"/>
  <c r="AI247" i="20"/>
  <c r="AH265" i="20"/>
  <c r="AG173" i="20"/>
  <c r="AG172" i="20"/>
  <c r="AG174" i="20"/>
  <c r="AG166" i="20"/>
  <c r="AG152" i="20" s="1"/>
  <c r="AH156" i="20"/>
  <c r="AH83" i="20" l="1"/>
  <c r="AH84" i="20"/>
  <c r="AH82" i="20"/>
  <c r="AH76" i="20"/>
  <c r="AH62" i="20" s="1"/>
  <c r="AI66" i="20"/>
  <c r="AI355" i="20"/>
  <c r="AI354" i="20"/>
  <c r="AI353" i="20"/>
  <c r="AI347" i="20"/>
  <c r="AI333" i="20" s="1"/>
  <c r="AJ337" i="20"/>
  <c r="AI263" i="20"/>
  <c r="AI265" i="20"/>
  <c r="AI257" i="20"/>
  <c r="AI243" i="20" s="1"/>
  <c r="AJ247" i="20"/>
  <c r="AI264" i="20"/>
  <c r="AH174" i="20"/>
  <c r="AH166" i="20"/>
  <c r="AH152" i="20" s="1"/>
  <c r="AI156" i="20"/>
  <c r="AH173" i="20"/>
  <c r="AH172" i="20"/>
  <c r="AI83" i="20" l="1"/>
  <c r="AI84" i="20"/>
  <c r="AI82" i="20"/>
  <c r="AI76" i="20"/>
  <c r="AI62" i="20" s="1"/>
  <c r="AJ66" i="20"/>
  <c r="AJ265" i="20"/>
  <c r="AJ257" i="20"/>
  <c r="AJ243" i="20" s="1"/>
  <c r="AJ263" i="20"/>
  <c r="AK247" i="20"/>
  <c r="AJ264" i="20"/>
  <c r="AJ354" i="20"/>
  <c r="AJ353" i="20"/>
  <c r="AJ347" i="20"/>
  <c r="AJ333" i="20" s="1"/>
  <c r="AK337" i="20"/>
  <c r="AJ355" i="20"/>
  <c r="AI174" i="20"/>
  <c r="AI166" i="20"/>
  <c r="AI152" i="20" s="1"/>
  <c r="AJ156" i="20"/>
  <c r="AI173" i="20"/>
  <c r="AI172" i="20"/>
  <c r="AJ84" i="20" l="1"/>
  <c r="AJ83" i="20"/>
  <c r="AJ82" i="20"/>
  <c r="AJ76" i="20"/>
  <c r="AJ62" i="20" s="1"/>
  <c r="AK66" i="20"/>
  <c r="AK257" i="20"/>
  <c r="AK243" i="20" s="1"/>
  <c r="AL247" i="20"/>
  <c r="AK265" i="20"/>
  <c r="AK263" i="20"/>
  <c r="AK264" i="20"/>
  <c r="AJ173" i="20"/>
  <c r="AJ172" i="20"/>
  <c r="AK156" i="20"/>
  <c r="AJ166" i="20"/>
  <c r="AJ152" i="20" s="1"/>
  <c r="AJ174" i="20"/>
  <c r="AK353" i="20"/>
  <c r="AK347" i="20"/>
  <c r="AK333" i="20" s="1"/>
  <c r="AL337" i="20"/>
  <c r="AK355" i="20"/>
  <c r="AK354" i="20"/>
  <c r="AK83" i="20" l="1"/>
  <c r="AK82" i="20"/>
  <c r="AK84" i="20"/>
  <c r="AK76" i="20"/>
  <c r="AK62" i="20" s="1"/>
  <c r="AL66" i="20"/>
  <c r="AK172" i="20"/>
  <c r="AK173" i="20"/>
  <c r="AL156" i="20"/>
  <c r="AK166" i="20"/>
  <c r="AK152" i="20" s="1"/>
  <c r="AK174" i="20"/>
  <c r="AL347" i="20"/>
  <c r="AL333" i="20" s="1"/>
  <c r="AM337" i="20"/>
  <c r="AL353" i="20"/>
  <c r="AL355" i="20"/>
  <c r="AL354" i="20"/>
  <c r="AL265" i="20"/>
  <c r="AL264" i="20"/>
  <c r="AM247" i="20"/>
  <c r="AL257" i="20"/>
  <c r="AL243" i="20" s="1"/>
  <c r="AL263" i="20"/>
  <c r="AL82" i="20" l="1"/>
  <c r="AL84" i="20"/>
  <c r="AL76" i="20"/>
  <c r="AL62" i="20" s="1"/>
  <c r="AM66" i="20"/>
  <c r="AL83" i="20"/>
  <c r="AM347" i="20"/>
  <c r="AM333" i="20" s="1"/>
  <c r="AN337" i="20"/>
  <c r="AM355" i="20"/>
  <c r="AM354" i="20"/>
  <c r="AM353" i="20"/>
  <c r="AL172" i="20"/>
  <c r="AL173" i="20"/>
  <c r="AM156" i="20"/>
  <c r="AL166" i="20"/>
  <c r="AL152" i="20" s="1"/>
  <c r="AL174" i="20"/>
  <c r="AM264" i="20"/>
  <c r="AM263" i="20"/>
  <c r="AM265" i="20"/>
  <c r="AM257" i="20"/>
  <c r="AM243" i="20" s="1"/>
  <c r="AN247" i="20"/>
  <c r="AM84" i="20" l="1"/>
  <c r="AM76" i="20"/>
  <c r="AM62" i="20" s="1"/>
  <c r="AN66" i="20"/>
  <c r="AM83" i="20"/>
  <c r="AM82" i="20"/>
  <c r="AN355" i="20"/>
  <c r="AN354" i="20"/>
  <c r="AO337" i="20"/>
  <c r="AN353" i="20"/>
  <c r="AN347" i="20"/>
  <c r="AN333" i="20" s="1"/>
  <c r="AM172" i="20"/>
  <c r="AM173" i="20"/>
  <c r="AM174" i="20"/>
  <c r="AM166" i="20"/>
  <c r="AM152" i="20" s="1"/>
  <c r="AN156" i="20"/>
  <c r="AN265" i="20"/>
  <c r="AN263" i="20"/>
  <c r="AN264" i="20"/>
  <c r="AO247" i="20"/>
  <c r="AN257" i="20"/>
  <c r="AN243" i="20" s="1"/>
  <c r="AN83" i="20" l="1"/>
  <c r="AN84" i="20"/>
  <c r="AN76" i="20"/>
  <c r="AN62" i="20" s="1"/>
  <c r="AO66" i="20"/>
  <c r="AN82" i="20"/>
  <c r="AO265" i="20"/>
  <c r="AO264" i="20"/>
  <c r="AO257" i="20"/>
  <c r="AO243" i="20" s="1"/>
  <c r="AP247" i="20"/>
  <c r="AO263" i="20"/>
  <c r="AO355" i="20"/>
  <c r="AO354" i="20"/>
  <c r="AO353" i="20"/>
  <c r="AP337" i="20"/>
  <c r="AO347" i="20"/>
  <c r="AO333" i="20" s="1"/>
  <c r="AN172" i="20"/>
  <c r="AN173" i="20"/>
  <c r="AN174" i="20"/>
  <c r="AN166" i="20"/>
  <c r="AN152" i="20" s="1"/>
  <c r="AO156" i="20"/>
  <c r="AO76" i="20" l="1"/>
  <c r="AO62" i="20" s="1"/>
  <c r="AO84" i="20"/>
  <c r="AO83" i="20"/>
  <c r="AO82" i="20"/>
  <c r="AP66" i="20"/>
  <c r="AP355" i="20"/>
  <c r="AP354" i="20"/>
  <c r="AP353" i="20"/>
  <c r="AQ337" i="20"/>
  <c r="AP347" i="20"/>
  <c r="AP333" i="20" s="1"/>
  <c r="AO172" i="20"/>
  <c r="AO173" i="20"/>
  <c r="AO174" i="20"/>
  <c r="AO166" i="20"/>
  <c r="AO152" i="20" s="1"/>
  <c r="AP156" i="20"/>
  <c r="AP264" i="20"/>
  <c r="AP263" i="20"/>
  <c r="AP257" i="20"/>
  <c r="AP243" i="20" s="1"/>
  <c r="AQ247" i="20"/>
  <c r="AP265" i="20"/>
  <c r="AP83" i="20" l="1"/>
  <c r="AP82" i="20"/>
  <c r="AP84" i="20"/>
  <c r="AP76" i="20"/>
  <c r="AP62" i="20" s="1"/>
  <c r="AQ66" i="20"/>
  <c r="AQ263" i="20"/>
  <c r="AQ264" i="20"/>
  <c r="AQ265" i="20"/>
  <c r="AQ257" i="20"/>
  <c r="AQ243" i="20" s="1"/>
  <c r="AR247" i="20"/>
  <c r="AQ355" i="20"/>
  <c r="AQ354" i="20"/>
  <c r="AQ353" i="20"/>
  <c r="AQ347" i="20"/>
  <c r="AQ333" i="20" s="1"/>
  <c r="AR337" i="20"/>
  <c r="AP173" i="20"/>
  <c r="AP174" i="20"/>
  <c r="AP166" i="20"/>
  <c r="AP152" i="20" s="1"/>
  <c r="AQ156" i="20"/>
  <c r="AP172" i="20"/>
  <c r="AQ83" i="20" l="1"/>
  <c r="AQ82" i="20"/>
  <c r="AQ84" i="20"/>
  <c r="AQ76" i="20"/>
  <c r="AQ62" i="20" s="1"/>
  <c r="AR66" i="20"/>
  <c r="AR354" i="20"/>
  <c r="AR353" i="20"/>
  <c r="AR347" i="20"/>
  <c r="AR333" i="20" s="1"/>
  <c r="AS337" i="20"/>
  <c r="AR355" i="20"/>
  <c r="AR265" i="20"/>
  <c r="AR257" i="20"/>
  <c r="AR243" i="20" s="1"/>
  <c r="AR264" i="20"/>
  <c r="AR263" i="20"/>
  <c r="AS247" i="20"/>
  <c r="AQ174" i="20"/>
  <c r="AQ166" i="20"/>
  <c r="AQ152" i="20" s="1"/>
  <c r="AR156" i="20"/>
  <c r="AQ173" i="20"/>
  <c r="AQ172" i="20"/>
  <c r="AR84" i="20" l="1"/>
  <c r="AR83" i="20"/>
  <c r="AR82" i="20"/>
  <c r="AR76" i="20"/>
  <c r="AR62" i="20" s="1"/>
  <c r="AS66" i="20"/>
  <c r="AR173" i="20"/>
  <c r="AR174" i="20"/>
  <c r="AS156" i="20"/>
  <c r="AR166" i="20"/>
  <c r="AR152" i="20" s="1"/>
  <c r="AR172" i="20"/>
  <c r="AS353" i="20"/>
  <c r="AS347" i="20"/>
  <c r="AS333" i="20" s="1"/>
  <c r="AT337" i="20"/>
  <c r="AS355" i="20"/>
  <c r="AS354" i="20"/>
  <c r="AS257" i="20"/>
  <c r="AS243" i="20" s="1"/>
  <c r="AT247" i="20"/>
  <c r="AS264" i="20"/>
  <c r="AS263" i="20"/>
  <c r="AS265" i="20"/>
  <c r="AS83" i="20" l="1"/>
  <c r="AS82" i="20"/>
  <c r="AS76" i="20"/>
  <c r="AS62" i="20" s="1"/>
  <c r="AT66" i="20"/>
  <c r="AS84" i="20"/>
  <c r="AS172" i="20"/>
  <c r="AS166" i="20"/>
  <c r="AS152" i="20" s="1"/>
  <c r="AS174" i="20"/>
  <c r="AS173" i="20"/>
  <c r="AT156" i="20"/>
  <c r="AT347" i="20"/>
  <c r="AT333" i="20" s="1"/>
  <c r="AU337" i="20"/>
  <c r="AT353" i="20"/>
  <c r="AT355" i="20"/>
  <c r="AT354" i="20"/>
  <c r="AT265" i="20"/>
  <c r="AT264" i="20"/>
  <c r="AT263" i="20"/>
  <c r="AU247" i="20"/>
  <c r="AT257" i="20"/>
  <c r="AT243" i="20" s="1"/>
  <c r="AT82" i="20" l="1"/>
  <c r="AT83" i="20"/>
  <c r="AT76" i="20"/>
  <c r="AT62" i="20" s="1"/>
  <c r="AU66" i="20"/>
  <c r="AT84" i="20"/>
  <c r="AU347" i="20"/>
  <c r="AU333" i="20" s="1"/>
  <c r="AV337" i="20"/>
  <c r="AU355" i="20"/>
  <c r="AU353" i="20"/>
  <c r="AU354" i="20"/>
  <c r="AT172" i="20"/>
  <c r="AT174" i="20"/>
  <c r="AT173" i="20"/>
  <c r="AU156" i="20"/>
  <c r="AT166" i="20"/>
  <c r="AT152" i="20" s="1"/>
  <c r="AU265" i="20"/>
  <c r="AU264" i="20"/>
  <c r="AU263" i="20"/>
  <c r="AV247" i="20"/>
  <c r="AU257" i="20"/>
  <c r="AU243" i="20" s="1"/>
  <c r="AU84" i="20" l="1"/>
  <c r="AU83" i="20"/>
  <c r="AU76" i="20"/>
  <c r="AU62" i="20" s="1"/>
  <c r="AV66" i="20"/>
  <c r="AU82" i="20"/>
  <c r="AV263" i="20"/>
  <c r="AV264" i="20"/>
  <c r="AW247" i="20"/>
  <c r="AV257" i="20"/>
  <c r="AV243" i="20" s="1"/>
  <c r="AV265" i="20"/>
  <c r="AU172" i="20"/>
  <c r="AU173" i="20"/>
  <c r="AU166" i="20"/>
  <c r="AU152" i="20" s="1"/>
  <c r="AV156" i="20"/>
  <c r="AU174" i="20"/>
  <c r="AV355" i="20"/>
  <c r="AV354" i="20"/>
  <c r="AW337" i="20"/>
  <c r="AV353" i="20"/>
  <c r="AV347" i="20"/>
  <c r="AV333" i="20" s="1"/>
  <c r="AV83" i="20" l="1"/>
  <c r="AV76" i="20"/>
  <c r="AV62" i="20" s="1"/>
  <c r="AW66" i="20"/>
  <c r="AV84" i="20"/>
  <c r="AV82" i="20"/>
  <c r="AV172" i="20"/>
  <c r="AV173" i="20"/>
  <c r="AV166" i="20"/>
  <c r="AV152" i="20" s="1"/>
  <c r="AW156" i="20"/>
  <c r="AV174" i="20"/>
  <c r="AW265" i="20"/>
  <c r="AW264" i="20"/>
  <c r="AW257" i="20"/>
  <c r="AW243" i="20" s="1"/>
  <c r="AX247" i="20"/>
  <c r="AW263" i="20"/>
  <c r="AW355" i="20"/>
  <c r="AW354" i="20"/>
  <c r="AW353" i="20"/>
  <c r="AX337" i="20"/>
  <c r="AW347" i="20"/>
  <c r="AW333" i="20" s="1"/>
  <c r="AW84" i="20" l="1"/>
  <c r="AX66" i="20"/>
  <c r="AW82" i="20"/>
  <c r="AW83" i="20"/>
  <c r="AW76" i="20"/>
  <c r="AW62" i="20" s="1"/>
  <c r="AX355" i="20"/>
  <c r="AX354" i="20"/>
  <c r="AX353" i="20"/>
  <c r="AY337" i="20"/>
  <c r="AX347" i="20"/>
  <c r="AX333" i="20" s="1"/>
  <c r="AW172" i="20"/>
  <c r="AW173" i="20"/>
  <c r="AW166" i="20"/>
  <c r="AW152" i="20" s="1"/>
  <c r="AX156" i="20"/>
  <c r="AW174" i="20"/>
  <c r="AX265" i="20"/>
  <c r="AX264" i="20"/>
  <c r="AX263" i="20"/>
  <c r="AX257" i="20"/>
  <c r="AX243" i="20" s="1"/>
  <c r="AY247" i="20"/>
  <c r="AX84" i="20" l="1"/>
  <c r="AX82" i="20"/>
  <c r="AX83" i="20"/>
  <c r="AX76" i="20"/>
  <c r="AX62" i="20" s="1"/>
  <c r="AY66" i="20"/>
  <c r="AX173" i="20"/>
  <c r="AX166" i="20"/>
  <c r="AX152" i="20" s="1"/>
  <c r="AY156" i="20"/>
  <c r="AX174" i="20"/>
  <c r="AX172" i="20"/>
  <c r="AY263" i="20"/>
  <c r="AZ247" i="20"/>
  <c r="AY257" i="20"/>
  <c r="AY243" i="20" s="1"/>
  <c r="AY265" i="20"/>
  <c r="AY264" i="20"/>
  <c r="AY355" i="20"/>
  <c r="AY354" i="20"/>
  <c r="AY353" i="20"/>
  <c r="AY347" i="20"/>
  <c r="AY333" i="20" s="1"/>
  <c r="AZ337" i="20"/>
  <c r="AY82" i="20" l="1"/>
  <c r="AY83" i="20"/>
  <c r="AY76" i="20"/>
  <c r="AY62" i="20" s="1"/>
  <c r="AZ66" i="20"/>
  <c r="AY84" i="20"/>
  <c r="AZ354" i="20"/>
  <c r="AZ353" i="20"/>
  <c r="AZ347" i="20"/>
  <c r="AZ333" i="20" s="1"/>
  <c r="BA337" i="20"/>
  <c r="AZ355" i="20"/>
  <c r="AZ265" i="20"/>
  <c r="AZ257" i="20"/>
  <c r="AZ243" i="20" s="1"/>
  <c r="AZ263" i="20"/>
  <c r="AZ264" i="20"/>
  <c r="BA247" i="20"/>
  <c r="AY174" i="20"/>
  <c r="AY173" i="20"/>
  <c r="AY166" i="20"/>
  <c r="AY152" i="20" s="1"/>
  <c r="AZ156" i="20"/>
  <c r="AY172" i="20"/>
  <c r="AZ84" i="20" l="1"/>
  <c r="AZ82" i="20"/>
  <c r="AZ83" i="20"/>
  <c r="AZ76" i="20"/>
  <c r="AZ62" i="20" s="1"/>
  <c r="BA66" i="20"/>
  <c r="BA353" i="20"/>
  <c r="BA347" i="20"/>
  <c r="BA333" i="20" s="1"/>
  <c r="BB337" i="20"/>
  <c r="BA355" i="20"/>
  <c r="BA354" i="20"/>
  <c r="AZ173" i="20"/>
  <c r="AZ174" i="20"/>
  <c r="AZ172" i="20"/>
  <c r="BA156" i="20"/>
  <c r="AZ166" i="20"/>
  <c r="AZ152" i="20" s="1"/>
  <c r="BA257" i="20"/>
  <c r="BA243" i="20" s="1"/>
  <c r="BB247" i="20"/>
  <c r="BA265" i="20"/>
  <c r="BA263" i="20"/>
  <c r="BA264" i="20"/>
  <c r="BA83" i="20" l="1"/>
  <c r="BA82" i="20"/>
  <c r="BA76" i="20"/>
  <c r="BA62" i="20" s="1"/>
  <c r="BB66" i="20"/>
  <c r="BA84" i="20"/>
  <c r="BA174" i="20"/>
  <c r="BA172" i="20"/>
  <c r="BB156" i="20"/>
  <c r="BA173" i="20"/>
  <c r="BA166" i="20"/>
  <c r="BA152" i="20" s="1"/>
  <c r="BB347" i="20"/>
  <c r="BB333" i="20" s="1"/>
  <c r="BC337" i="20"/>
  <c r="BB353" i="20"/>
  <c r="BB355" i="20"/>
  <c r="BB354" i="20"/>
  <c r="BB264" i="20"/>
  <c r="BB265" i="20"/>
  <c r="BB257" i="20"/>
  <c r="BB243" i="20" s="1"/>
  <c r="BB263" i="20"/>
  <c r="BC247" i="20"/>
  <c r="BB82" i="20" l="1"/>
  <c r="BB76" i="20"/>
  <c r="BB62" i="20" s="1"/>
  <c r="BC66" i="20"/>
  <c r="BB83" i="20"/>
  <c r="BB84" i="20"/>
  <c r="BC264" i="20"/>
  <c r="BC265" i="20"/>
  <c r="BC263" i="20"/>
  <c r="BC257" i="20"/>
  <c r="BC243" i="20" s="1"/>
  <c r="BD247" i="20"/>
  <c r="BC347" i="20"/>
  <c r="BC333" i="20" s="1"/>
  <c r="BD337" i="20"/>
  <c r="BC355" i="20"/>
  <c r="BC353" i="20"/>
  <c r="BC354" i="20"/>
  <c r="BB172" i="20"/>
  <c r="BB174" i="20"/>
  <c r="BC156" i="20"/>
  <c r="BB173" i="20"/>
  <c r="BB166" i="20"/>
  <c r="BB152" i="20" s="1"/>
  <c r="BC84" i="20" l="1"/>
  <c r="BC82" i="20"/>
  <c r="BC76" i="20"/>
  <c r="BC62" i="20" s="1"/>
  <c r="BD66" i="20"/>
  <c r="BC83" i="20"/>
  <c r="BD355" i="20"/>
  <c r="BD354" i="20"/>
  <c r="BD353" i="20"/>
  <c r="BD347" i="20"/>
  <c r="BD333" i="20" s="1"/>
  <c r="BE337" i="20"/>
  <c r="BD265" i="20"/>
  <c r="BD263" i="20"/>
  <c r="BD264" i="20"/>
  <c r="BE247" i="20"/>
  <c r="BD257" i="20"/>
  <c r="BD243" i="20" s="1"/>
  <c r="BC172" i="20"/>
  <c r="BC166" i="20"/>
  <c r="BC152" i="20" s="1"/>
  <c r="BD156" i="20"/>
  <c r="BC174" i="20"/>
  <c r="BC173" i="20"/>
  <c r="BD83" i="20" l="1"/>
  <c r="BD76" i="20"/>
  <c r="BD62" i="20" s="1"/>
  <c r="BE66" i="20"/>
  <c r="BD84" i="20"/>
  <c r="BD82" i="20"/>
  <c r="BD172" i="20"/>
  <c r="BD166" i="20"/>
  <c r="BD152" i="20" s="1"/>
  <c r="BE156" i="20"/>
  <c r="BD173" i="20"/>
  <c r="BD174" i="20"/>
  <c r="BE355" i="20"/>
  <c r="BE354" i="20"/>
  <c r="BE353" i="20"/>
  <c r="BF337" i="20"/>
  <c r="BE347" i="20"/>
  <c r="BE333" i="20" s="1"/>
  <c r="BE264" i="20"/>
  <c r="BE257" i="20"/>
  <c r="BE243" i="20" s="1"/>
  <c r="BF247" i="20"/>
  <c r="BE265" i="20"/>
  <c r="BE263" i="20"/>
  <c r="BE83" i="20" l="1"/>
  <c r="BE76" i="20"/>
  <c r="BE62" i="20" s="1"/>
  <c r="BF66" i="20"/>
  <c r="BE84" i="20"/>
  <c r="BE82" i="20"/>
  <c r="BE172" i="20"/>
  <c r="BE166" i="20"/>
  <c r="BE152" i="20" s="1"/>
  <c r="BF156" i="20"/>
  <c r="BE173" i="20"/>
  <c r="BE174" i="20"/>
  <c r="BF264" i="20"/>
  <c r="BF265" i="20"/>
  <c r="BF263" i="20"/>
  <c r="BF257" i="20"/>
  <c r="BF243" i="20" s="1"/>
  <c r="BG247" i="20"/>
  <c r="BF355" i="20"/>
  <c r="BF354" i="20"/>
  <c r="BF353" i="20"/>
  <c r="BG337" i="20"/>
  <c r="BF347" i="20"/>
  <c r="BF333" i="20" s="1"/>
  <c r="BF83" i="20" l="1"/>
  <c r="BF84" i="20"/>
  <c r="BF82" i="20"/>
  <c r="BF76" i="20"/>
  <c r="BF62" i="20" s="1"/>
  <c r="BG66" i="20"/>
  <c r="BG265" i="20"/>
  <c r="BG263" i="20"/>
  <c r="BG264" i="20"/>
  <c r="BH247" i="20"/>
  <c r="BG257" i="20"/>
  <c r="BG243" i="20" s="1"/>
  <c r="BG355" i="20"/>
  <c r="BG354" i="20"/>
  <c r="BG353" i="20"/>
  <c r="BG347" i="20"/>
  <c r="BG333" i="20" s="1"/>
  <c r="BH337" i="20"/>
  <c r="BF166" i="20"/>
  <c r="BF152" i="20" s="1"/>
  <c r="BG156" i="20"/>
  <c r="BF173" i="20"/>
  <c r="BF174" i="20"/>
  <c r="BF172" i="20"/>
  <c r="BG84" i="20" l="1"/>
  <c r="BG82" i="20"/>
  <c r="BG83" i="20"/>
  <c r="BG76" i="20"/>
  <c r="BG62" i="20" s="1"/>
  <c r="BH66" i="20"/>
  <c r="BH354" i="20"/>
  <c r="BH353" i="20"/>
  <c r="BH347" i="20"/>
  <c r="BH333" i="20" s="1"/>
  <c r="BI337" i="20"/>
  <c r="BH355" i="20"/>
  <c r="BG174" i="20"/>
  <c r="BG166" i="20"/>
  <c r="BG152" i="20" s="1"/>
  <c r="BH156" i="20"/>
  <c r="BG173" i="20"/>
  <c r="BG172" i="20"/>
  <c r="BH265" i="20"/>
  <c r="BH257" i="20"/>
  <c r="BH243" i="20" s="1"/>
  <c r="BH264" i="20"/>
  <c r="BI247" i="20"/>
  <c r="BH263" i="20"/>
  <c r="BH84" i="20" l="1"/>
  <c r="BH82" i="20"/>
  <c r="BH76" i="20"/>
  <c r="BH62" i="20" s="1"/>
  <c r="BI66" i="20"/>
  <c r="BH83" i="20"/>
  <c r="BI353" i="20"/>
  <c r="BI347" i="20"/>
  <c r="BI333" i="20" s="1"/>
  <c r="BJ337" i="20"/>
  <c r="BI355" i="20"/>
  <c r="BI354" i="20"/>
  <c r="BI264" i="20"/>
  <c r="BI257" i="20"/>
  <c r="BI243" i="20" s="1"/>
  <c r="BJ247" i="20"/>
  <c r="BI263" i="20"/>
  <c r="BI265" i="20"/>
  <c r="BH173" i="20"/>
  <c r="BH174" i="20"/>
  <c r="BH172" i="20"/>
  <c r="BI156" i="20"/>
  <c r="BH166" i="20"/>
  <c r="BH152" i="20" s="1"/>
  <c r="BI83" i="20" l="1"/>
  <c r="BI84" i="20"/>
  <c r="BI82" i="20"/>
  <c r="BJ66" i="20"/>
  <c r="BI76" i="20"/>
  <c r="BI62" i="20" s="1"/>
  <c r="BI173" i="20"/>
  <c r="BI174" i="20"/>
  <c r="BI172" i="20"/>
  <c r="BJ156" i="20"/>
  <c r="BI166" i="20"/>
  <c r="BI152" i="20" s="1"/>
  <c r="BJ347" i="20"/>
  <c r="BJ333" i="20" s="1"/>
  <c r="BK337" i="20"/>
  <c r="BJ355" i="20"/>
  <c r="BJ354" i="20"/>
  <c r="BJ353" i="20"/>
  <c r="BJ264" i="20"/>
  <c r="BK247" i="20"/>
  <c r="BJ263" i="20"/>
  <c r="BJ265" i="20"/>
  <c r="BJ257" i="20"/>
  <c r="BJ243" i="20" s="1"/>
  <c r="BJ82" i="20" l="1"/>
  <c r="BJ76" i="20"/>
  <c r="BJ62" i="20" s="1"/>
  <c r="BK66" i="20"/>
  <c r="BJ84" i="20"/>
  <c r="BJ83" i="20"/>
  <c r="BK347" i="20"/>
  <c r="BK333" i="20" s="1"/>
  <c r="BL337" i="20"/>
  <c r="BK355" i="20"/>
  <c r="BK354" i="20"/>
  <c r="BK353" i="20"/>
  <c r="BK264" i="20"/>
  <c r="BK263" i="20"/>
  <c r="BL247" i="20"/>
  <c r="BK257" i="20"/>
  <c r="BK243" i="20" s="1"/>
  <c r="BK265" i="20"/>
  <c r="BJ174" i="20"/>
  <c r="BJ172" i="20"/>
  <c r="BK156" i="20"/>
  <c r="BJ166" i="20"/>
  <c r="BJ152" i="20" s="1"/>
  <c r="BJ173" i="20"/>
  <c r="BK84" i="20" l="1"/>
  <c r="BK82" i="20"/>
  <c r="BK76" i="20"/>
  <c r="BK62" i="20" s="1"/>
  <c r="BL66" i="20"/>
  <c r="BK83" i="20"/>
  <c r="BK172" i="20"/>
  <c r="BK166" i="20"/>
  <c r="BK152" i="20" s="1"/>
  <c r="BL156" i="20"/>
  <c r="BK173" i="20"/>
  <c r="BK174" i="20"/>
  <c r="BL355" i="20"/>
  <c r="BL354" i="20"/>
  <c r="BM337" i="20"/>
  <c r="BL353" i="20"/>
  <c r="BL347" i="20"/>
  <c r="BL333" i="20" s="1"/>
  <c r="BL264" i="20"/>
  <c r="BL263" i="20"/>
  <c r="BL265" i="20"/>
  <c r="BL257" i="20"/>
  <c r="BL243" i="20" s="1"/>
  <c r="BM247" i="20"/>
  <c r="BL83" i="20" l="1"/>
  <c r="BL82" i="20"/>
  <c r="BL76" i="20"/>
  <c r="BL62" i="20" s="1"/>
  <c r="BM66" i="20"/>
  <c r="BL84" i="20"/>
  <c r="BM265" i="20"/>
  <c r="BM257" i="20"/>
  <c r="BM243" i="20" s="1"/>
  <c r="BN247" i="20"/>
  <c r="BM264" i="20"/>
  <c r="BM263" i="20"/>
  <c r="BL172" i="20"/>
  <c r="BL166" i="20"/>
  <c r="BL152" i="20" s="1"/>
  <c r="BM156" i="20"/>
  <c r="BL173" i="20"/>
  <c r="BL174" i="20"/>
  <c r="BM355" i="20"/>
  <c r="BM354" i="20"/>
  <c r="BM353" i="20"/>
  <c r="BN337" i="20"/>
  <c r="BM347" i="20"/>
  <c r="BM333" i="20" s="1"/>
  <c r="BM82" i="20" l="1"/>
  <c r="BM76" i="20"/>
  <c r="BM62" i="20" s="1"/>
  <c r="BM83" i="20"/>
  <c r="BM84" i="20"/>
  <c r="BN66" i="20"/>
  <c r="BN264" i="20"/>
  <c r="BN263" i="20"/>
  <c r="BN257" i="20"/>
  <c r="BN243" i="20" s="1"/>
  <c r="BO247" i="20"/>
  <c r="BN265" i="20"/>
  <c r="BM172" i="20"/>
  <c r="BM166" i="20"/>
  <c r="BM152" i="20" s="1"/>
  <c r="BN156" i="20"/>
  <c r="BM173" i="20"/>
  <c r="BM174" i="20"/>
  <c r="BN355" i="20"/>
  <c r="BN354" i="20"/>
  <c r="BN353" i="20"/>
  <c r="BO337" i="20"/>
  <c r="BN347" i="20"/>
  <c r="BN333" i="20" s="1"/>
  <c r="BN83" i="20" l="1"/>
  <c r="BN84" i="20"/>
  <c r="BN76" i="20"/>
  <c r="BN62" i="20" s="1"/>
  <c r="BO66" i="20"/>
  <c r="BN82" i="20"/>
  <c r="BO355" i="20"/>
  <c r="BO354" i="20"/>
  <c r="BO353" i="20"/>
  <c r="BO347" i="20"/>
  <c r="BO333" i="20" s="1"/>
  <c r="BP337" i="20"/>
  <c r="BN166" i="20"/>
  <c r="BN152" i="20" s="1"/>
  <c r="BO156" i="20"/>
  <c r="BN173" i="20"/>
  <c r="BN174" i="20"/>
  <c r="BN172" i="20"/>
  <c r="BO264" i="20"/>
  <c r="BO263" i="20"/>
  <c r="BO265" i="20"/>
  <c r="BO257" i="20"/>
  <c r="BO243" i="20" s="1"/>
  <c r="BP247" i="20"/>
  <c r="BO83" i="20" l="1"/>
  <c r="BO84" i="20"/>
  <c r="BO76" i="20"/>
  <c r="BO62" i="20" s="1"/>
  <c r="BP66" i="20"/>
  <c r="BO82" i="20"/>
  <c r="BP265" i="20"/>
  <c r="BP257" i="20"/>
  <c r="BP243" i="20" s="1"/>
  <c r="BP263" i="20"/>
  <c r="BP264" i="20"/>
  <c r="BQ247" i="20"/>
  <c r="BO174" i="20"/>
  <c r="BO166" i="20"/>
  <c r="BO152" i="20" s="1"/>
  <c r="BP156" i="20"/>
  <c r="BO173" i="20"/>
  <c r="BO172" i="20"/>
  <c r="BP354" i="20"/>
  <c r="BP353" i="20"/>
  <c r="BP347" i="20"/>
  <c r="BP333" i="20" s="1"/>
  <c r="BQ337" i="20"/>
  <c r="BP355" i="20"/>
  <c r="BP84" i="20" l="1"/>
  <c r="BP83" i="20"/>
  <c r="BP76" i="20"/>
  <c r="BP62" i="20" s="1"/>
  <c r="BQ66" i="20"/>
  <c r="BP82" i="20"/>
  <c r="BQ264" i="20"/>
  <c r="BQ265" i="20"/>
  <c r="BQ257" i="20"/>
  <c r="BQ243" i="20" s="1"/>
  <c r="BR247" i="20"/>
  <c r="BQ263" i="20"/>
  <c r="BP173" i="20"/>
  <c r="BP174" i="20"/>
  <c r="BP166" i="20"/>
  <c r="BP152" i="20" s="1"/>
  <c r="BP172" i="20"/>
  <c r="BQ156" i="20"/>
  <c r="BQ353" i="20"/>
  <c r="BQ347" i="20"/>
  <c r="BQ333" i="20" s="1"/>
  <c r="BR337" i="20"/>
  <c r="BQ354" i="20"/>
  <c r="BQ355" i="20"/>
  <c r="BQ83" i="20" l="1"/>
  <c r="BQ84" i="20"/>
  <c r="BQ76" i="20"/>
  <c r="BQ62" i="20" s="1"/>
  <c r="BR66" i="20"/>
  <c r="BQ82" i="20"/>
  <c r="BQ173" i="20"/>
  <c r="BQ174" i="20"/>
  <c r="BQ172" i="20"/>
  <c r="BR156" i="20"/>
  <c r="BQ166" i="20"/>
  <c r="BQ152" i="20" s="1"/>
  <c r="BR347" i="20"/>
  <c r="BR333" i="20" s="1"/>
  <c r="BS337" i="20"/>
  <c r="BR353" i="20"/>
  <c r="BR355" i="20"/>
  <c r="BR354" i="20"/>
  <c r="BR257" i="20"/>
  <c r="BR243" i="20" s="1"/>
  <c r="BR265" i="20"/>
  <c r="BS247" i="20"/>
  <c r="BR264" i="20"/>
  <c r="BR263" i="20"/>
  <c r="BR82" i="20" l="1"/>
  <c r="BR84" i="20"/>
  <c r="BR76" i="20"/>
  <c r="BR62" i="20" s="1"/>
  <c r="BS66" i="20"/>
  <c r="BR83" i="20"/>
  <c r="BS347" i="20"/>
  <c r="BS333" i="20" s="1"/>
  <c r="BT337" i="20"/>
  <c r="BS355" i="20"/>
  <c r="BS353" i="20"/>
  <c r="BS354" i="20"/>
  <c r="BR173" i="20"/>
  <c r="BR174" i="20"/>
  <c r="BR172" i="20"/>
  <c r="BS156" i="20"/>
  <c r="BR166" i="20"/>
  <c r="BR152" i="20" s="1"/>
  <c r="BS263" i="20"/>
  <c r="BS257" i="20"/>
  <c r="BS243" i="20" s="1"/>
  <c r="BS265" i="20"/>
  <c r="BT247" i="20"/>
  <c r="BS264" i="20"/>
  <c r="BS84" i="20" l="1"/>
  <c r="BS76" i="20"/>
  <c r="BS62" i="20" s="1"/>
  <c r="BT66" i="20"/>
  <c r="BS82" i="20"/>
  <c r="BS83" i="20"/>
  <c r="BT263" i="20"/>
  <c r="BT264" i="20"/>
  <c r="BT265" i="20"/>
  <c r="BU247" i="20"/>
  <c r="BT257" i="20"/>
  <c r="BT243" i="20" s="1"/>
  <c r="BT355" i="20"/>
  <c r="BT354" i="20"/>
  <c r="BU337" i="20"/>
  <c r="BT353" i="20"/>
  <c r="BT347" i="20"/>
  <c r="BT333" i="20" s="1"/>
  <c r="BS174" i="20"/>
  <c r="BS172" i="20"/>
  <c r="BS166" i="20"/>
  <c r="BS152" i="20" s="1"/>
  <c r="BT156" i="20"/>
  <c r="BS173" i="20"/>
  <c r="BT83" i="20" l="1"/>
  <c r="BT84" i="20"/>
  <c r="BT76" i="20"/>
  <c r="BT62" i="20" s="1"/>
  <c r="BU66" i="20"/>
  <c r="BT82" i="20"/>
  <c r="BU355" i="20"/>
  <c r="BU354" i="20"/>
  <c r="BU353" i="20"/>
  <c r="BV337" i="20"/>
  <c r="BU347" i="20"/>
  <c r="BU333" i="20" s="1"/>
  <c r="BT172" i="20"/>
  <c r="BT166" i="20"/>
  <c r="BT152" i="20" s="1"/>
  <c r="BU156" i="20"/>
  <c r="BT174" i="20"/>
  <c r="BT173" i="20"/>
  <c r="BU264" i="20"/>
  <c r="BU265" i="20"/>
  <c r="BU257" i="20"/>
  <c r="BU243" i="20" s="1"/>
  <c r="BV247" i="20"/>
  <c r="BU263" i="20"/>
  <c r="BU82" i="20" l="1"/>
  <c r="BU84" i="20"/>
  <c r="BV66" i="20"/>
  <c r="BU83" i="20"/>
  <c r="BU76" i="20"/>
  <c r="BU62" i="20" s="1"/>
  <c r="BU172" i="20"/>
  <c r="BU166" i="20"/>
  <c r="BU152" i="20" s="1"/>
  <c r="BV156" i="20"/>
  <c r="BU174" i="20"/>
  <c r="BU173" i="20"/>
  <c r="BV355" i="20"/>
  <c r="BV354" i="20"/>
  <c r="BV353" i="20"/>
  <c r="BV347" i="20"/>
  <c r="BV333" i="20" s="1"/>
  <c r="BW337" i="20"/>
  <c r="BV263" i="20"/>
  <c r="BV265" i="20"/>
  <c r="BV257" i="20"/>
  <c r="BV243" i="20" s="1"/>
  <c r="BW247" i="20"/>
  <c r="BV264" i="20"/>
  <c r="BV82" i="20" l="1"/>
  <c r="BV83" i="20"/>
  <c r="BV84" i="20"/>
  <c r="BV76" i="20"/>
  <c r="BV62" i="20" s="1"/>
  <c r="BW66" i="20"/>
  <c r="BW263" i="20"/>
  <c r="BW264" i="20"/>
  <c r="BW265" i="20"/>
  <c r="BX247" i="20"/>
  <c r="BW257" i="20"/>
  <c r="BW243" i="20" s="1"/>
  <c r="BV166" i="20"/>
  <c r="BV152" i="20" s="1"/>
  <c r="BW156" i="20"/>
  <c r="BV173" i="20"/>
  <c r="BV174" i="20"/>
  <c r="BV172" i="20"/>
  <c r="BW355" i="20"/>
  <c r="BW354" i="20"/>
  <c r="BW353" i="20"/>
  <c r="BW347" i="20"/>
  <c r="BW333" i="20" s="1"/>
  <c r="BX337" i="20"/>
  <c r="BW82" i="20" l="1"/>
  <c r="BW83" i="20"/>
  <c r="BW84" i="20"/>
  <c r="BW76" i="20"/>
  <c r="BW62" i="20" s="1"/>
  <c r="BX66" i="20"/>
  <c r="BX354" i="20"/>
  <c r="BX353" i="20"/>
  <c r="BX347" i="20"/>
  <c r="BX333" i="20" s="1"/>
  <c r="BY337" i="20"/>
  <c r="BX355" i="20"/>
  <c r="BW174" i="20"/>
  <c r="BW166" i="20"/>
  <c r="BW152" i="20" s="1"/>
  <c r="BX156" i="20"/>
  <c r="BW173" i="20"/>
  <c r="BW172" i="20"/>
  <c r="BX265" i="20"/>
  <c r="BX264" i="20"/>
  <c r="BX257" i="20"/>
  <c r="BX243" i="20" s="1"/>
  <c r="BY247" i="20"/>
  <c r="BX263" i="20"/>
  <c r="BX84" i="20" l="1"/>
  <c r="BX83" i="20"/>
  <c r="BX76" i="20"/>
  <c r="BX62" i="20" s="1"/>
  <c r="BY66" i="20"/>
  <c r="BX82" i="20"/>
  <c r="BX173" i="20"/>
  <c r="BX174" i="20"/>
  <c r="BX172" i="20"/>
  <c r="BY156" i="20"/>
  <c r="BX166" i="20"/>
  <c r="BX152" i="20" s="1"/>
  <c r="BY353" i="20"/>
  <c r="BY347" i="20"/>
  <c r="BY333" i="20" s="1"/>
  <c r="BZ337" i="20"/>
  <c r="BY355" i="20"/>
  <c r="BY354" i="20"/>
  <c r="BY264" i="20"/>
  <c r="BY257" i="20"/>
  <c r="BY243" i="20" s="1"/>
  <c r="BZ247" i="20"/>
  <c r="BY265" i="20"/>
  <c r="BY263" i="20"/>
  <c r="BY83" i="20" l="1"/>
  <c r="BY76" i="20"/>
  <c r="BY62" i="20" s="1"/>
  <c r="BZ66" i="20"/>
  <c r="BY84" i="20"/>
  <c r="BY82" i="20"/>
  <c r="BZ265" i="20"/>
  <c r="BZ263" i="20"/>
  <c r="BZ264" i="20"/>
  <c r="CA247" i="20"/>
  <c r="BZ257" i="20"/>
  <c r="BZ243" i="20" s="1"/>
  <c r="BY173" i="20"/>
  <c r="BY174" i="20"/>
  <c r="BY172" i="20"/>
  <c r="BZ156" i="20"/>
  <c r="BY166" i="20"/>
  <c r="BY152" i="20" s="1"/>
  <c r="BZ347" i="20"/>
  <c r="BZ333" i="20" s="1"/>
  <c r="CA337" i="20"/>
  <c r="BZ353" i="20"/>
  <c r="BZ355" i="20"/>
  <c r="BZ354" i="20"/>
  <c r="BZ82" i="20" l="1"/>
  <c r="BZ83" i="20"/>
  <c r="BZ76" i="20"/>
  <c r="BZ62" i="20" s="1"/>
  <c r="CA66" i="20"/>
  <c r="BZ84" i="20"/>
  <c r="CA263" i="20"/>
  <c r="CA264" i="20"/>
  <c r="CA257" i="20"/>
  <c r="CA243" i="20" s="1"/>
  <c r="CB247" i="20"/>
  <c r="CA265" i="20"/>
  <c r="CA347" i="20"/>
  <c r="CA333" i="20" s="1"/>
  <c r="CB337" i="20"/>
  <c r="CA355" i="20"/>
  <c r="CA353" i="20"/>
  <c r="CA354" i="20"/>
  <c r="BZ173" i="20"/>
  <c r="BZ174" i="20"/>
  <c r="BZ172" i="20"/>
  <c r="CA156" i="20"/>
  <c r="BZ166" i="20"/>
  <c r="BZ152" i="20" s="1"/>
  <c r="CA84" i="20" l="1"/>
  <c r="CA83" i="20"/>
  <c r="CA76" i="20"/>
  <c r="CA62" i="20" s="1"/>
  <c r="CB66" i="20"/>
  <c r="CA82" i="20"/>
  <c r="CB355" i="20"/>
  <c r="CB354" i="20"/>
  <c r="CB353" i="20"/>
  <c r="CB347" i="20"/>
  <c r="CB333" i="20" s="1"/>
  <c r="CC337" i="20"/>
  <c r="CB263" i="20"/>
  <c r="CB264" i="20"/>
  <c r="CB257" i="20"/>
  <c r="CB243" i="20" s="1"/>
  <c r="CB265" i="20"/>
  <c r="CC247" i="20"/>
  <c r="CA173" i="20"/>
  <c r="CA174" i="20"/>
  <c r="CA172" i="20"/>
  <c r="CA166" i="20"/>
  <c r="CA152" i="20" s="1"/>
  <c r="CB156" i="20"/>
  <c r="CB83" i="20" l="1"/>
  <c r="CB76" i="20"/>
  <c r="CB62" i="20" s="1"/>
  <c r="CC66" i="20"/>
  <c r="CB84" i="20"/>
  <c r="CB82" i="20"/>
  <c r="CC355" i="20"/>
  <c r="CC354" i="20"/>
  <c r="CC353" i="20"/>
  <c r="CD337" i="20"/>
  <c r="CC347" i="20"/>
  <c r="CC333" i="20" s="1"/>
  <c r="CB174" i="20"/>
  <c r="CB172" i="20"/>
  <c r="CB166" i="20"/>
  <c r="CB152" i="20" s="1"/>
  <c r="CC156" i="20"/>
  <c r="CB173" i="20"/>
  <c r="CC264" i="20"/>
  <c r="CC257" i="20"/>
  <c r="CC243" i="20" s="1"/>
  <c r="CD247" i="20"/>
  <c r="CC263" i="20"/>
  <c r="CC265" i="20"/>
  <c r="CC82" i="20" l="1"/>
  <c r="CC84" i="20"/>
  <c r="CD66" i="20"/>
  <c r="CC83" i="20"/>
  <c r="CC76" i="20"/>
  <c r="CC62" i="20" s="1"/>
  <c r="CD355" i="20"/>
  <c r="CD354" i="20"/>
  <c r="CD353" i="20"/>
  <c r="CE337" i="20"/>
  <c r="CD347" i="20"/>
  <c r="CD333" i="20" s="1"/>
  <c r="CD263" i="20"/>
  <c r="CD264" i="20"/>
  <c r="CD257" i="20"/>
  <c r="CD243" i="20" s="1"/>
  <c r="CE247" i="20"/>
  <c r="CD265" i="20"/>
  <c r="CC172" i="20"/>
  <c r="CC166" i="20"/>
  <c r="CC152" i="20" s="1"/>
  <c r="CD156" i="20"/>
  <c r="CC174" i="20"/>
  <c r="CC173" i="20"/>
  <c r="CD84" i="20" l="1"/>
  <c r="CD82" i="20"/>
  <c r="CD83" i="20"/>
  <c r="CD76" i="20"/>
  <c r="CD62" i="20" s="1"/>
  <c r="CE66" i="20"/>
  <c r="CE355" i="20"/>
  <c r="CE354" i="20"/>
  <c r="CE353" i="20"/>
  <c r="CE347" i="20"/>
  <c r="CE333" i="20" s="1"/>
  <c r="CF337" i="20"/>
  <c r="CE263" i="20"/>
  <c r="CE265" i="20"/>
  <c r="CE264" i="20"/>
  <c r="CE257" i="20"/>
  <c r="CE243" i="20" s="1"/>
  <c r="CF247" i="20"/>
  <c r="CD166" i="20"/>
  <c r="CD152" i="20" s="1"/>
  <c r="CE156" i="20"/>
  <c r="CD172" i="20"/>
  <c r="CD173" i="20"/>
  <c r="CD174" i="20"/>
  <c r="CE82" i="20" l="1"/>
  <c r="CE84" i="20"/>
  <c r="CE83" i="20"/>
  <c r="CE76" i="20"/>
  <c r="CE62" i="20" s="1"/>
  <c r="CF66" i="20"/>
  <c r="CE174" i="20"/>
  <c r="CE166" i="20"/>
  <c r="CE152" i="20" s="1"/>
  <c r="CF156" i="20"/>
  <c r="CE173" i="20"/>
  <c r="CE172" i="20"/>
  <c r="CF354" i="20"/>
  <c r="CF353" i="20"/>
  <c r="CF347" i="20"/>
  <c r="CF333" i="20" s="1"/>
  <c r="CG337" i="20"/>
  <c r="CF355" i="20"/>
  <c r="CF265" i="20"/>
  <c r="CF264" i="20"/>
  <c r="CF257" i="20"/>
  <c r="CF243" i="20" s="1"/>
  <c r="CF263" i="20"/>
  <c r="CG247" i="20"/>
  <c r="CF84" i="20" l="1"/>
  <c r="CF82" i="20"/>
  <c r="CF83" i="20"/>
  <c r="CF76" i="20"/>
  <c r="CF62" i="20" s="1"/>
  <c r="CG66" i="20"/>
  <c r="CG353" i="20"/>
  <c r="CG347" i="20"/>
  <c r="CG333" i="20" s="1"/>
  <c r="CH337" i="20"/>
  <c r="CG355" i="20"/>
  <c r="CG354" i="20"/>
  <c r="CG264" i="20"/>
  <c r="CG257" i="20"/>
  <c r="CG243" i="20" s="1"/>
  <c r="CH247" i="20"/>
  <c r="CG265" i="20"/>
  <c r="CG263" i="20"/>
  <c r="CF173" i="20"/>
  <c r="CG156" i="20"/>
  <c r="CF166" i="20"/>
  <c r="CF152" i="20" s="1"/>
  <c r="CF174" i="20"/>
  <c r="CF172" i="20"/>
  <c r="CG83" i="20" l="1"/>
  <c r="CG82" i="20"/>
  <c r="CG76" i="20"/>
  <c r="CG62" i="20" s="1"/>
  <c r="CH66" i="20"/>
  <c r="CG84" i="20"/>
  <c r="CH264" i="20"/>
  <c r="CH265" i="20"/>
  <c r="CH257" i="20"/>
  <c r="CH243" i="20" s="1"/>
  <c r="CI247" i="20"/>
  <c r="CH263" i="20"/>
  <c r="CG173" i="20"/>
  <c r="CG174" i="20"/>
  <c r="CG172" i="20"/>
  <c r="CH156" i="20"/>
  <c r="CG166" i="20"/>
  <c r="CG152" i="20" s="1"/>
  <c r="CH347" i="20"/>
  <c r="CH333" i="20" s="1"/>
  <c r="CI337" i="20"/>
  <c r="CH355" i="20"/>
  <c r="CH353" i="20"/>
  <c r="CH354" i="20"/>
  <c r="CH82" i="20" l="1"/>
  <c r="CH76" i="20"/>
  <c r="CH62" i="20" s="1"/>
  <c r="CI66" i="20"/>
  <c r="CH83" i="20"/>
  <c r="CH84" i="20"/>
  <c r="CI347" i="20"/>
  <c r="CI333" i="20" s="1"/>
  <c r="CI355" i="20"/>
  <c r="CI353" i="20"/>
  <c r="CI354" i="20"/>
  <c r="CI265" i="20"/>
  <c r="CI263" i="20"/>
  <c r="CI257" i="20"/>
  <c r="CI243" i="20" s="1"/>
  <c r="CI264" i="20"/>
  <c r="CH173" i="20"/>
  <c r="CH174" i="20"/>
  <c r="CH172" i="20"/>
  <c r="CH166" i="20"/>
  <c r="CH152" i="20" s="1"/>
  <c r="CI156" i="20"/>
  <c r="CI84" i="20" l="1"/>
  <c r="CI76" i="20"/>
  <c r="CI62" i="20" s="1"/>
  <c r="CI83" i="20"/>
  <c r="CI82" i="20"/>
  <c r="CI173" i="20"/>
  <c r="CI174" i="20"/>
  <c r="CI172" i="20"/>
  <c r="CI166" i="20"/>
  <c r="CI152" i="20" s="1"/>
</calcChain>
</file>

<file path=xl/comments1.xml><?xml version="1.0" encoding="utf-8"?>
<comments xmlns="http://schemas.openxmlformats.org/spreadsheetml/2006/main">
  <authors>
    <author>Author</author>
  </authors>
  <commentList>
    <comment ref="E6"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If additional lines are required please insert into middle of group to ensure automatic calculations pick up all data. Please ensure that you check the yellow shaded calculated cells to ensure they take account of added rows and correctly sum the totals. You can add notes in column L to provide additional explanation if desired.
DO NOT DELETE DEFAULT INPUT ROWS - If unrequired leave blank.
For individual licences - Please list only individual licences (i.e. not used in conjunctive use systems).
For Drought Only Licences -  Please only list licences where DO would confidently be impacted. Ensure licences are not double counted, licences should either be in Unused licences or Drought Only licences and not in both.</t>
        </r>
      </text>
    </comment>
    <comment ref="K41" authorId="0" shapeId="0">
      <text>
        <r>
          <rPr>
            <sz val="12"/>
            <color indexed="81"/>
            <rFont val="Tahoma"/>
            <family val="2"/>
          </rPr>
          <t xml:space="preserve">Please state if a licence has been applied for, approved, granted, awaiting mobilisation, or other specified status.
</t>
        </r>
      </text>
    </comment>
  </commentList>
</comments>
</file>

<file path=xl/sharedStrings.xml><?xml version="1.0" encoding="utf-8"?>
<sst xmlns="http://schemas.openxmlformats.org/spreadsheetml/2006/main" count="7737" uniqueCount="1697">
  <si>
    <t>Water Resources Planning Tables 2024</t>
  </si>
  <si>
    <t>Company tables version tracker</t>
  </si>
  <si>
    <t>Version</t>
  </si>
  <si>
    <t>Updates made</t>
  </si>
  <si>
    <t>Date (DD/MM/YY)</t>
  </si>
  <si>
    <t>v1</t>
  </si>
  <si>
    <t xml:space="preserve">EA updates to template to correct:
- minor typo in formulae table 2e, 4 FPW corrected
- error in table 6, 12 FPD (formulae updated)
- Updated WRZ code for ESWHRT and added WRZ code for NAVs - NAVNAV
- Updated data validation in table 1 to included NAVNAV, allowing companies to better reflect these as existing transfers. 
</t>
  </si>
  <si>
    <t>Template Tables information</t>
  </si>
  <si>
    <t>Planning tables template version</t>
  </si>
  <si>
    <t>All queries on the content of this workbook should be sent to:</t>
  </si>
  <si>
    <t>Version date</t>
  </si>
  <si>
    <t>water-company-plan@environment-agency.gov.uk</t>
  </si>
  <si>
    <r>
      <t>wrepp@cyfoethnaturiolcymru.gov.uk</t>
    </r>
    <r>
      <rPr>
        <sz val="10"/>
        <rFont val="Arial"/>
        <family val="2"/>
      </rPr>
      <t xml:space="preserve"> (Welsh areas only)</t>
    </r>
  </si>
  <si>
    <t>Water company information</t>
  </si>
  <si>
    <t>Company:</t>
  </si>
  <si>
    <t>Base Year:</t>
  </si>
  <si>
    <t>Signed:</t>
  </si>
  <si>
    <t>Dated:</t>
  </si>
  <si>
    <t>Responsible Officer:</t>
  </si>
  <si>
    <t>Version:</t>
  </si>
  <si>
    <t>[Digital signature is acceptable]</t>
  </si>
  <si>
    <t>Key to cells</t>
  </si>
  <si>
    <t>Workbook contents</t>
  </si>
  <si>
    <t xml:space="preserve">Clear cells - indicate an input is required </t>
  </si>
  <si>
    <t>Worksheet</t>
  </si>
  <si>
    <t>Content</t>
  </si>
  <si>
    <t>1.Base Year</t>
  </si>
  <si>
    <t>Baseline licences and existing transfers</t>
  </si>
  <si>
    <t>Yellow shaded cells - indicates a formula</t>
  </si>
  <si>
    <t>2.WC Level Data</t>
  </si>
  <si>
    <t>Water Company level key metrics and microcomponents</t>
  </si>
  <si>
    <t>3. WRZs</t>
  </si>
  <si>
    <t>DYAA &amp; DYCP Baseline Water Balance, Final Plan Water Balance and preferred options</t>
  </si>
  <si>
    <t>Blue shaded cells - indicate base year data</t>
  </si>
  <si>
    <t>4.Options Appraisal Summary</t>
  </si>
  <si>
    <t>Appraisal of all options with key cost, benefit and natural capital metrics</t>
  </si>
  <si>
    <t>5. Options Benefit</t>
  </si>
  <si>
    <t>Benefits of your poptions across planning period</t>
  </si>
  <si>
    <t xml:space="preserve">Light orange shaded cells - indicate preceding years  </t>
  </si>
  <si>
    <t>5a-5c. Cost Profiles</t>
  </si>
  <si>
    <t>Option cost profile; Option unit cost profiles; worked example</t>
  </si>
  <si>
    <t>6. Drought Plan Links</t>
  </si>
  <si>
    <t>Drought plan links</t>
  </si>
  <si>
    <t>Dark grey shaded cells - indicate that no data entry is required</t>
  </si>
  <si>
    <t>7. Adaptive Programmes</t>
  </si>
  <si>
    <t>Adaptive plan information</t>
  </si>
  <si>
    <t>8. Business Plan Links</t>
  </si>
  <si>
    <t>Links to the Business Plan</t>
  </si>
  <si>
    <t>Green shaded cells - indicates annualised not cumulative figures</t>
  </si>
  <si>
    <t>Key to scenarios</t>
  </si>
  <si>
    <t>Normal Year Annual Average Final Plan - NYAA</t>
  </si>
  <si>
    <t>Dry Year Annual Average Baseline - DYAA</t>
  </si>
  <si>
    <t>Dry Year Annual Average Final Plan - DYAA</t>
  </si>
  <si>
    <t>Dry Year Critical Period Baseline - DYCP</t>
  </si>
  <si>
    <t>Dry Year Critical Period Final Plan - DYCP</t>
  </si>
  <si>
    <t>Back to title page</t>
  </si>
  <si>
    <t>Water Company</t>
  </si>
  <si>
    <t>READ ME</t>
  </si>
  <si>
    <t>deployable output (Ml/d)</t>
  </si>
  <si>
    <t>Source Types</t>
  </si>
  <si>
    <t>Table 1a: WC Level - Baseline licences - All individual licences</t>
  </si>
  <si>
    <t>GW</t>
  </si>
  <si>
    <t>WRMP24 Reference</t>
  </si>
  <si>
    <t>Derivation</t>
  </si>
  <si>
    <t>Licence number</t>
  </si>
  <si>
    <t>Source name</t>
  </si>
  <si>
    <t>Source type</t>
  </si>
  <si>
    <t>WRZ Code</t>
  </si>
  <si>
    <t>DYAA deployable output (Ml/d)</t>
  </si>
  <si>
    <t>DYCP deployable output (Ml/d)</t>
  </si>
  <si>
    <t>Annual licensed quantity (Ml/d)</t>
  </si>
  <si>
    <t>Constraints on deployable output</t>
  </si>
  <si>
    <t>Additional notes (if desired)</t>
  </si>
  <si>
    <t>SW:Reservoir</t>
  </si>
  <si>
    <t>0.1BL</t>
  </si>
  <si>
    <t>Sum (0.1BL+...)</t>
  </si>
  <si>
    <t xml:space="preserve"> - </t>
  </si>
  <si>
    <t>SW:River</t>
  </si>
  <si>
    <t>Input</t>
  </si>
  <si>
    <t>SW: Tidal Waters</t>
  </si>
  <si>
    <t>Table 1b: WC Level - Baseline licences - Grouped licences</t>
  </si>
  <si>
    <t>0.2BL</t>
  </si>
  <si>
    <t>Sum (0.2BL+...)</t>
  </si>
  <si>
    <t>Total</t>
  </si>
  <si>
    <t>Group #:</t>
  </si>
  <si>
    <t>[Enter name of group]</t>
  </si>
  <si>
    <t>Table 1c: WC Level - Baseline licences - Unused licences</t>
  </si>
  <si>
    <t>Reason licence is unused</t>
  </si>
  <si>
    <t>0.3BL</t>
  </si>
  <si>
    <t>Sum (0.3BL+...)</t>
  </si>
  <si>
    <t>Table 1d: WC Level - Baseline licences - Drought only licences</t>
  </si>
  <si>
    <t>0.4BL</t>
  </si>
  <si>
    <t>Sum (0.4BL+...)</t>
  </si>
  <si>
    <t>Table 1e: WC Level - Baseline licences - New licences (within current AMP)</t>
  </si>
  <si>
    <t>Status of licence</t>
  </si>
  <si>
    <t>0.5BL</t>
  </si>
  <si>
    <t>Sum (0.5BL+...)</t>
  </si>
  <si>
    <t>Table 1f: WC Level - Existing transfers - Raw water transfers</t>
  </si>
  <si>
    <t>Transfer name</t>
  </si>
  <si>
    <t>End date of agreement (dd/mm/yyyy)</t>
  </si>
  <si>
    <t>WRZ Code From</t>
  </si>
  <si>
    <t>WRZ Code To</t>
  </si>
  <si>
    <t>Annual limit (Ml/d)</t>
  </si>
  <si>
    <t>Changes to agreement during drought</t>
  </si>
  <si>
    <t>0.6BL</t>
  </si>
  <si>
    <t>Table 1g: WC Level - Existing transfers - Potable water transfers</t>
  </si>
  <si>
    <t>0.7BL</t>
  </si>
  <si>
    <t>Planning Scenario</t>
  </si>
  <si>
    <t>NYAA</t>
  </si>
  <si>
    <t>Table 2a: WC Level Normal Year planning scenario</t>
  </si>
  <si>
    <t>Component</t>
  </si>
  <si>
    <t>Unit</t>
  </si>
  <si>
    <t>Decimal places</t>
  </si>
  <si>
    <t>2019-20</t>
  </si>
  <si>
    <t>2020-21</t>
  </si>
  <si>
    <t>2021-22</t>
  </si>
  <si>
    <t>2022-23</t>
  </si>
  <si>
    <t>2023-24</t>
  </si>
  <si>
    <t>2024-25</t>
  </si>
  <si>
    <t>2025-26</t>
  </si>
  <si>
    <t>2026-27</t>
  </si>
  <si>
    <t>2027-28</t>
  </si>
  <si>
    <t>2028-29</t>
  </si>
  <si>
    <t>2029-30</t>
  </si>
  <si>
    <t>2030-31</t>
  </si>
  <si>
    <t>2035-36</t>
  </si>
  <si>
    <t>2040-41</t>
  </si>
  <si>
    <t>2045-46</t>
  </si>
  <si>
    <t>2050-51</t>
  </si>
  <si>
    <t>2055-56</t>
  </si>
  <si>
    <t>2060-61</t>
  </si>
  <si>
    <t>2065-66</t>
  </si>
  <si>
    <t>2070-71</t>
  </si>
  <si>
    <t>2075-76</t>
  </si>
  <si>
    <t>2080-81</t>
  </si>
  <si>
    <t>2085-86</t>
  </si>
  <si>
    <t>2090-91</t>
  </si>
  <si>
    <t>2095-96</t>
  </si>
  <si>
    <t>2100-2101</t>
  </si>
  <si>
    <t>1NY</t>
  </si>
  <si>
    <t>Total Household Consumption</t>
  </si>
  <si>
    <t>Ml/d</t>
  </si>
  <si>
    <t>2NY</t>
  </si>
  <si>
    <t>Average Household - PCC</t>
  </si>
  <si>
    <t>l/h/d</t>
  </si>
  <si>
    <t>3NY</t>
  </si>
  <si>
    <t>Total Non-Household Consumption</t>
  </si>
  <si>
    <t>4NY</t>
  </si>
  <si>
    <t>Total Leakage</t>
  </si>
  <si>
    <t>5NY</t>
  </si>
  <si>
    <t>Distribution input</t>
  </si>
  <si>
    <t>DYAA</t>
  </si>
  <si>
    <t>Table 2b: WC Level DYAA - Microcomponents - Final planning</t>
  </si>
  <si>
    <t>2031-32</t>
  </si>
  <si>
    <t>2032-33</t>
  </si>
  <si>
    <t>2033-34</t>
  </si>
  <si>
    <t>2034-35</t>
  </si>
  <si>
    <t>2036-37</t>
  </si>
  <si>
    <t>2037-38</t>
  </si>
  <si>
    <t>2038-39</t>
  </si>
  <si>
    <t>2039-40</t>
  </si>
  <si>
    <t>2041-42</t>
  </si>
  <si>
    <t>2042-43</t>
  </si>
  <si>
    <t>2043-44</t>
  </si>
  <si>
    <t>2044-45</t>
  </si>
  <si>
    <t>2046-47</t>
  </si>
  <si>
    <t>2047-48</t>
  </si>
  <si>
    <t>2048-49</t>
  </si>
  <si>
    <t>2049-50</t>
  </si>
  <si>
    <t>2051-52</t>
  </si>
  <si>
    <t>2052-53</t>
  </si>
  <si>
    <t>2053-54</t>
  </si>
  <si>
    <t>2054-55</t>
  </si>
  <si>
    <t>2056-57</t>
  </si>
  <si>
    <t>2057-58</t>
  </si>
  <si>
    <t>2058-59</t>
  </si>
  <si>
    <t>2059-60</t>
  </si>
  <si>
    <t>2061-62</t>
  </si>
  <si>
    <t>2062-63</t>
  </si>
  <si>
    <t>2063-64</t>
  </si>
  <si>
    <t>2064-65</t>
  </si>
  <si>
    <t>2066-67</t>
  </si>
  <si>
    <t>2067-68</t>
  </si>
  <si>
    <t>2068-69</t>
  </si>
  <si>
    <t>2069-70</t>
  </si>
  <si>
    <t>2071-72</t>
  </si>
  <si>
    <t>2072-73</t>
  </si>
  <si>
    <t>2073-74</t>
  </si>
  <si>
    <t>2074-75</t>
  </si>
  <si>
    <t>2076-77</t>
  </si>
  <si>
    <t>2077-78</t>
  </si>
  <si>
    <t>2078-79</t>
  </si>
  <si>
    <t>2079-80</t>
  </si>
  <si>
    <t>2081-82</t>
  </si>
  <si>
    <t>2082-83</t>
  </si>
  <si>
    <t>2083-84</t>
  </si>
  <si>
    <t>2084-85</t>
  </si>
  <si>
    <t>2086-87</t>
  </si>
  <si>
    <t>2087-88</t>
  </si>
  <si>
    <t>2088-89</t>
  </si>
  <si>
    <t>2089-90</t>
  </si>
  <si>
    <t>2091-92</t>
  </si>
  <si>
    <t>2092-93</t>
  </si>
  <si>
    <t>2093-94</t>
  </si>
  <si>
    <t>2094-95</t>
  </si>
  <si>
    <t>2096-97</t>
  </si>
  <si>
    <t>2097-98</t>
  </si>
  <si>
    <t>2098-99</t>
  </si>
  <si>
    <t>2099-100</t>
  </si>
  <si>
    <t>2100-01</t>
  </si>
  <si>
    <t>11FPW</t>
  </si>
  <si>
    <t>Measured Household - PCC</t>
  </si>
  <si>
    <t>sum (11.1FPW:11.9FPW)</t>
  </si>
  <si>
    <t>11.1FPW</t>
  </si>
  <si>
    <t>Measured toilet flushing</t>
  </si>
  <si>
    <t>11.2FPW</t>
  </si>
  <si>
    <t>Measured personal washing</t>
  </si>
  <si>
    <t>11.3FPW</t>
  </si>
  <si>
    <t>Measured clothes washing</t>
  </si>
  <si>
    <t>11.4FPW</t>
  </si>
  <si>
    <t>Measured dish washing</t>
  </si>
  <si>
    <t>11.5FPW</t>
  </si>
  <si>
    <t>Measured miscellaneous internal use</t>
  </si>
  <si>
    <t>11.6FPW</t>
  </si>
  <si>
    <t>Measured external use</t>
  </si>
  <si>
    <t>11.7FPW</t>
  </si>
  <si>
    <t>Measured (other: define)</t>
  </si>
  <si>
    <t>11.8FPW</t>
  </si>
  <si>
    <t>11.9FPW</t>
  </si>
  <si>
    <t>12FPW</t>
  </si>
  <si>
    <t>Unmeasured Household - PCC</t>
  </si>
  <si>
    <t>sum (12.1FPW:12.9FPW)</t>
  </si>
  <si>
    <t>12.1FPW</t>
  </si>
  <si>
    <t>Unmeasured toilet flushing</t>
  </si>
  <si>
    <t>12.2FPW</t>
  </si>
  <si>
    <t>Unmeasured personal washing</t>
  </si>
  <si>
    <t>12.3FPW</t>
  </si>
  <si>
    <t>Unmeasured clothes washing</t>
  </si>
  <si>
    <t>12.4FPW</t>
  </si>
  <si>
    <t>Unmeasured dish washing</t>
  </si>
  <si>
    <t>12.5FPW</t>
  </si>
  <si>
    <t>Unmeasured miscellaneous internal use</t>
  </si>
  <si>
    <t>12.6FPW</t>
  </si>
  <si>
    <t>Unmeasured external use</t>
  </si>
  <si>
    <t>12.7FPW</t>
  </si>
  <si>
    <t>Unmeasured (other: define)</t>
  </si>
  <si>
    <t>12.8FPW</t>
  </si>
  <si>
    <t>12.9FPW</t>
  </si>
  <si>
    <t>Table 2c: WC Level DYAA -
Meter Installations (including meter upgrades) - Final Planning</t>
  </si>
  <si>
    <t>0FPM</t>
  </si>
  <si>
    <t>Total Household Smart Meters (cumulative including existing)</t>
  </si>
  <si>
    <t>000's</t>
  </si>
  <si>
    <t>1FPM</t>
  </si>
  <si>
    <t>Total household meter installations</t>
  </si>
  <si>
    <t>sum(1.1FPM:1.32FPM)</t>
  </si>
  <si>
    <t>1.1FPM</t>
  </si>
  <si>
    <t>Basic (non-automated) meter installations (household)</t>
  </si>
  <si>
    <t>1.21FPM</t>
  </si>
  <si>
    <t>Automated Meter Reading (AMR) - new installations (household)</t>
  </si>
  <si>
    <t>1.22FPM</t>
  </si>
  <si>
    <t>Automated Meter Reading (AMR) - upgrades from basic meters (household</t>
  </si>
  <si>
    <t>1.31FPM</t>
  </si>
  <si>
    <t>Advanced Metering Infrastructure (AMI) - new installations (household)</t>
  </si>
  <si>
    <t>1.32FPM</t>
  </si>
  <si>
    <t>Automated Meter Infrastructure (AMI) - upgrades from basic or AMR meters (household)</t>
  </si>
  <si>
    <t>2FPM</t>
  </si>
  <si>
    <t>Total non-household meter installations</t>
  </si>
  <si>
    <t>2.1FPM</t>
  </si>
  <si>
    <t>Basic (non-automated) meter installations (non-household)</t>
  </si>
  <si>
    <t>2.2FPM</t>
  </si>
  <si>
    <t>Automated Meter Reading (AMR) -  installations (non-household)</t>
  </si>
  <si>
    <t>2.3FPM</t>
  </si>
  <si>
    <t>Automated Meter Infrastructure (AMI) -  installations (non-household)</t>
  </si>
  <si>
    <t>Table 2d: WC Level DYAA - Key Components - Baseline</t>
  </si>
  <si>
    <t>1BLW</t>
  </si>
  <si>
    <t>Outage Allowance</t>
  </si>
  <si>
    <t>Sum (all WRZ 9BL)</t>
  </si>
  <si>
    <t>2BLW</t>
  </si>
  <si>
    <t>((Sum (all WRZ 14BL: 15BL) - Sum (all WRZ 25BL:26BL))*1,000,000)/((Sum (all WRZ 39BL: 40BL))*1,000)</t>
  </si>
  <si>
    <t>3BLW</t>
  </si>
  <si>
    <t>Household metering penetration incl. voids</t>
  </si>
  <si>
    <t xml:space="preserve">Sum (all WRZ 34BL)  / (Sum (all WRZ 34BL) + Sum (all WRZ 34.7BL: 35.1BL)) </t>
  </si>
  <si>
    <t>%</t>
  </si>
  <si>
    <t>4BLW</t>
  </si>
  <si>
    <t>Total non-household consumption</t>
  </si>
  <si>
    <t>Sum (all WRZ 12BL:13BL) - Sum (all WRZ 23BL:24BL)</t>
  </si>
  <si>
    <t>5BLW</t>
  </si>
  <si>
    <t>Sum (all WRZ 29BL)</t>
  </si>
  <si>
    <t>6BLW</t>
  </si>
  <si>
    <t>Sum (all WRZ 45BL)</t>
  </si>
  <si>
    <t>7BLW</t>
  </si>
  <si>
    <t>Target Headroom</t>
  </si>
  <si>
    <t>Sum (all WRZ 48BL)</t>
  </si>
  <si>
    <t>8BLW</t>
  </si>
  <si>
    <t>Water Available For Use (own sources)</t>
  </si>
  <si>
    <t>Sum (all WRZ 10BL)</t>
  </si>
  <si>
    <t>9BLW</t>
  </si>
  <si>
    <t>Total Water Available For Use</t>
  </si>
  <si>
    <t>Sum (all WRZ 11BL)</t>
  </si>
  <si>
    <t>10BLW</t>
  </si>
  <si>
    <t>Supply Demand Balance</t>
  </si>
  <si>
    <t>Sum (all WRZ 50BL)</t>
  </si>
  <si>
    <t>Table 2e: WC Level DYAA - Key Components - Final planning</t>
  </si>
  <si>
    <t>1FPW</t>
  </si>
  <si>
    <t>Sum (all WRZ 9FP)</t>
  </si>
  <si>
    <t>2FPW</t>
  </si>
  <si>
    <t>((Sum (all WRZ 14FP: 15FP) - Sum (all WRZ 25FP:26FP))*1,000,000)/((Sum (all WRZ 39FP: 40FP))*1,000)</t>
  </si>
  <si>
    <t>3FPW</t>
  </si>
  <si>
    <t xml:space="preserve">Sum (all WRZ 34FP) / (Sum (all WRZ 34FP) + Sum (all WRZ 34.7FP: 35.1FP)) </t>
  </si>
  <si>
    <t>4FPW</t>
  </si>
  <si>
    <t>Sum (all WRZ 12FP:13FP) - Sum (all WRZ 23FP:24FP)</t>
  </si>
  <si>
    <t>5FPW</t>
  </si>
  <si>
    <t>Sum (all WRZ 29FP)</t>
  </si>
  <si>
    <t>6FPW</t>
  </si>
  <si>
    <t>Sum (all WRZ 45FP)</t>
  </si>
  <si>
    <t>7FPW</t>
  </si>
  <si>
    <t>Sum (all WRZ 48FP)</t>
  </si>
  <si>
    <t>8FPW</t>
  </si>
  <si>
    <t>Sum (all WRZ 10FP)</t>
  </si>
  <si>
    <t>9FPW</t>
  </si>
  <si>
    <t>Sum (all WRZ 11FP)</t>
  </si>
  <si>
    <t>10FPW</t>
  </si>
  <si>
    <t>Sum (all WRZ 50FP)</t>
  </si>
  <si>
    <t>All Non-Household Properties (incl. voids)</t>
  </si>
  <si>
    <t>Sum (all WRZ 31FP:33FP)</t>
  </si>
  <si>
    <t>All Household Properties (incl. voids)</t>
  </si>
  <si>
    <t>Sum (all WRZ 34FP) + Sum (all WRZ 34.7FP:35.1FP)</t>
  </si>
  <si>
    <t>Table 2f: WC Level DYAA -
Levels of Service - Final Planning</t>
  </si>
  <si>
    <t>1.1FPL</t>
  </si>
  <si>
    <t>Temporary Use Bans (modelled)</t>
  </si>
  <si>
    <t xml:space="preserve">% </t>
  </si>
  <si>
    <t>1.2FPL</t>
  </si>
  <si>
    <t>Temporary Use Bans (minimum)</t>
  </si>
  <si>
    <t>2.1FPL</t>
  </si>
  <si>
    <t>Drought Permits/Orders (modelled)</t>
  </si>
  <si>
    <t>2.2FPL</t>
  </si>
  <si>
    <t>Drought Permits/Orders (minimum)</t>
  </si>
  <si>
    <t>3.1FPL</t>
  </si>
  <si>
    <t>Non Essential Use Bans (modelled)</t>
  </si>
  <si>
    <t>3.2FPL</t>
  </si>
  <si>
    <t>Non Essential Use Bans (minimum)</t>
  </si>
  <si>
    <t>4.1FPL</t>
  </si>
  <si>
    <t>Emergency Drought Orders (modelled)</t>
  </si>
  <si>
    <t>4.2FPL</t>
  </si>
  <si>
    <t>Emergency Drought Orders (minimum)</t>
  </si>
  <si>
    <t>WRZ</t>
  </si>
  <si>
    <t>Table 3a: DYAA - Baseline</t>
  </si>
  <si>
    <t>WRMP24 reference</t>
  </si>
  <si>
    <t>1BL</t>
  </si>
  <si>
    <t>Raw water abstracted</t>
  </si>
  <si>
    <t>1.1BL</t>
  </si>
  <si>
    <t>Non-potable water supplies (if applicable)</t>
  </si>
  <si>
    <t>2BL</t>
  </si>
  <si>
    <t xml:space="preserve">Raw water imported </t>
  </si>
  <si>
    <t>3BL</t>
  </si>
  <si>
    <t>Potable water imported</t>
  </si>
  <si>
    <t>4BL</t>
  </si>
  <si>
    <r>
      <t xml:space="preserve">Raw water exported </t>
    </r>
    <r>
      <rPr>
        <sz val="11"/>
        <color rgb="FFFF0000"/>
        <rFont val="Arial"/>
        <family val="2"/>
      </rPr>
      <t>enter as -ve</t>
    </r>
  </si>
  <si>
    <t>5BL</t>
  </si>
  <si>
    <r>
      <t xml:space="preserve">Potable water exported </t>
    </r>
    <r>
      <rPr>
        <sz val="11"/>
        <color rgb="FFFF0000"/>
        <rFont val="Arial"/>
        <family val="2"/>
      </rPr>
      <t>enter as -ve</t>
    </r>
  </si>
  <si>
    <t>6BL</t>
  </si>
  <si>
    <t>Deployable Output before forecast changes</t>
  </si>
  <si>
    <t>6.1BL</t>
  </si>
  <si>
    <t>Deployable Output post forecast changes</t>
  </si>
  <si>
    <t>6BL + 7BL</t>
  </si>
  <si>
    <t>7BL</t>
  </si>
  <si>
    <t>Baseline forecast changes to Deployable Output</t>
  </si>
  <si>
    <t>sum (7.1BL:7.6BL)</t>
  </si>
  <si>
    <t>7.1BL</t>
  </si>
  <si>
    <t>Change in DO due to climate change</t>
  </si>
  <si>
    <t>7.2BL</t>
  </si>
  <si>
    <r>
      <t xml:space="preserve">Total confirmed DO reductions to restore sustainable abstraction </t>
    </r>
    <r>
      <rPr>
        <sz val="11"/>
        <color rgb="FFFF0000"/>
        <rFont val="Arial"/>
        <family val="2"/>
      </rPr>
      <t>enter as -ve</t>
    </r>
  </si>
  <si>
    <t>7.3BL</t>
  </si>
  <si>
    <r>
      <t xml:space="preserve">Total additional DO reductions for Environmental Destination (excl. any confirmed reductions) </t>
    </r>
    <r>
      <rPr>
        <sz val="11"/>
        <color rgb="FFFF0000"/>
        <rFont val="Arial"/>
        <family val="2"/>
      </rPr>
      <t>enter as -ve</t>
    </r>
  </si>
  <si>
    <t>7.4BL</t>
  </si>
  <si>
    <r>
      <t xml:space="preserve">Change in DO from prolonged Outage reduction </t>
    </r>
    <r>
      <rPr>
        <sz val="11"/>
        <color rgb="FFFF0000"/>
        <rFont val="Arial"/>
        <family val="2"/>
      </rPr>
      <t>enter as -ve</t>
    </r>
  </si>
  <si>
    <t>7.5BL</t>
  </si>
  <si>
    <t>Change in DO from drought measures</t>
  </si>
  <si>
    <t>Zero for baseline</t>
  </si>
  <si>
    <t>7.6BL</t>
  </si>
  <si>
    <t>Total other changes to DO (e.g. nitrates/operational decline)</t>
  </si>
  <si>
    <t>8BL</t>
  </si>
  <si>
    <t xml:space="preserve">Raw water losses, treatment works losses and operational use </t>
  </si>
  <si>
    <t>9BL</t>
  </si>
  <si>
    <t>Total Outage Allowance</t>
  </si>
  <si>
    <t>10BL</t>
  </si>
  <si>
    <t>(6BL + 7BL) - (8BL + 9BL)</t>
  </si>
  <si>
    <t>11BL</t>
  </si>
  <si>
    <t>10BL + sum (2BL:5BL)</t>
  </si>
  <si>
    <t>12BL</t>
  </si>
  <si>
    <t>Water delivered measured non-household</t>
  </si>
  <si>
    <t>12.1BL</t>
  </si>
  <si>
    <t>Non-potable water consumption (if applicable)</t>
  </si>
  <si>
    <t>13BL</t>
  </si>
  <si>
    <t>Water delivered unmeasured non-household</t>
  </si>
  <si>
    <t>14BL</t>
  </si>
  <si>
    <t>Water delivered measured household</t>
  </si>
  <si>
    <t>15BL</t>
  </si>
  <si>
    <t>Water delivered unmeasured household</t>
  </si>
  <si>
    <t>16BL</t>
  </si>
  <si>
    <t>Percentage of consumption driven by climate change</t>
  </si>
  <si>
    <t>17BL</t>
  </si>
  <si>
    <t>Volume of consumption driven by climate change</t>
  </si>
  <si>
    <t>16BL * (12BL + sum(13BL:15BL) - sum (23BL:26BL))</t>
  </si>
  <si>
    <t>18BL</t>
  </si>
  <si>
    <t>((14BL - 25BL) * 1,000,000) / (39BL *1,000)</t>
  </si>
  <si>
    <t>19BL</t>
  </si>
  <si>
    <t>((15BL - 26BL) * 1,000,000) / (40BL *1,000)</t>
  </si>
  <si>
    <t>20BL</t>
  </si>
  <si>
    <t>(((14BL - 25BL) + (15BL - 26BL)) * 1,000,000) / ((39BL + 40BL) *1,000)</t>
  </si>
  <si>
    <t>21BL</t>
  </si>
  <si>
    <t>Water taken unbilled</t>
  </si>
  <si>
    <t>22BL</t>
  </si>
  <si>
    <t>Distribution system operational use</t>
  </si>
  <si>
    <t>23BL</t>
  </si>
  <si>
    <t>Measured Non Household - USPL</t>
  </si>
  <si>
    <t>24BL</t>
  </si>
  <si>
    <t>Unmeasured Non Household - USPL</t>
  </si>
  <si>
    <t>25BL</t>
  </si>
  <si>
    <t>Measured Household - USPL</t>
  </si>
  <si>
    <t>26BL</t>
  </si>
  <si>
    <t>Unmeasured Household - USPL</t>
  </si>
  <si>
    <t>27BL</t>
  </si>
  <si>
    <t>Void Properties - USPL</t>
  </si>
  <si>
    <t>28BL</t>
  </si>
  <si>
    <t>Distribution losses</t>
  </si>
  <si>
    <t>29BL</t>
  </si>
  <si>
    <t>sum (23BL:28BL)</t>
  </si>
  <si>
    <t>30BL</t>
  </si>
  <si>
    <t>Leakage/property</t>
  </si>
  <si>
    <t>(29BL * 1,000,000) / (36BL * 1,000)</t>
  </si>
  <si>
    <t>l/prop/d</t>
  </si>
  <si>
    <t>31BL</t>
  </si>
  <si>
    <t>Measured Non Household - properties</t>
  </si>
  <si>
    <t>32BL</t>
  </si>
  <si>
    <t>Unmeasured Non Household - properties</t>
  </si>
  <si>
    <t>33BL</t>
  </si>
  <si>
    <t>All void non-households - properties</t>
  </si>
  <si>
    <t>34BL</t>
  </si>
  <si>
    <t>Measured households - properties (excl. void)</t>
  </si>
  <si>
    <t>Year before + sum (34.1BL:34.6BL)</t>
  </si>
  <si>
    <t>34.1BL</t>
  </si>
  <si>
    <t>New build properties - properties</t>
  </si>
  <si>
    <t>Input (new builds in each year)</t>
  </si>
  <si>
    <t>34.2BL</t>
  </si>
  <si>
    <t>Meter optants - properties</t>
  </si>
  <si>
    <t>Input (meter optants in each year)</t>
  </si>
  <si>
    <t>34.3BL</t>
  </si>
  <si>
    <t>Compulsory metering - properties</t>
  </si>
  <si>
    <t>Input (compulsory meters in each year)</t>
  </si>
  <si>
    <t>34.4BL</t>
  </si>
  <si>
    <t>Metering on change of occupancy - properties</t>
  </si>
  <si>
    <t>Input (change of occupancy meters in each year)</t>
  </si>
  <si>
    <t>34.5BL</t>
  </si>
  <si>
    <t>Selective metering  - properties</t>
  </si>
  <si>
    <t>Input (selective meters in each year)</t>
  </si>
  <si>
    <t>34.6BL</t>
  </si>
  <si>
    <t>Other changes to existing metering - properties</t>
  </si>
  <si>
    <t>Input (other changes to meters in each year)</t>
  </si>
  <si>
    <t>34.7BL</t>
  </si>
  <si>
    <t>Measured household void properties</t>
  </si>
  <si>
    <t>35BL</t>
  </si>
  <si>
    <t>Unmeasured households - properties (excl. void)</t>
  </si>
  <si>
    <t>35.1BL</t>
  </si>
  <si>
    <t>Unmeasured household void properties</t>
  </si>
  <si>
    <t>36BL</t>
  </si>
  <si>
    <t>Total Resource Zone Properties (incl. voids)</t>
  </si>
  <si>
    <t>sum (31BL:34BL) + 34.7BL + 35BL + 35.1BL</t>
  </si>
  <si>
    <t>37BL</t>
  </si>
  <si>
    <t>Measured Non Household - Population</t>
  </si>
  <si>
    <t>38BL</t>
  </si>
  <si>
    <t>Unmeasured Non Household - Population</t>
  </si>
  <si>
    <t>39BL</t>
  </si>
  <si>
    <t>Measured Household - Population</t>
  </si>
  <si>
    <t>40BL</t>
  </si>
  <si>
    <t>Unmeasured Household - Population</t>
  </si>
  <si>
    <t>41BL</t>
  </si>
  <si>
    <t>Total Resource Zone Population</t>
  </si>
  <si>
    <t>sum (37BL:40BL)</t>
  </si>
  <si>
    <t>42BL</t>
  </si>
  <si>
    <t>Average household occupancy rate (excl. voids)</t>
  </si>
  <si>
    <t xml:space="preserve">(39BL + 40BL) / (34BL + 35BL) </t>
  </si>
  <si>
    <t>h/prop</t>
  </si>
  <si>
    <t>43BL</t>
  </si>
  <si>
    <t>Total Household Metering penetration (excl. voids)</t>
  </si>
  <si>
    <t>34BL / (34BL + 35BL)</t>
  </si>
  <si>
    <t>44BL</t>
  </si>
  <si>
    <t>Total Household Metering penetration (incl. voids)</t>
  </si>
  <si>
    <t>(34BL) / (34BL + 34.7BL + 35BL + 35.1BL)</t>
  </si>
  <si>
    <t>45BL</t>
  </si>
  <si>
    <t>sum (12BL:15BL) +21BL + 22BL + 27BL + 28BL</t>
  </si>
  <si>
    <t>46BL</t>
  </si>
  <si>
    <t>Target headroom (climate change component)</t>
  </si>
  <si>
    <t>47BL</t>
  </si>
  <si>
    <t>Target headroom (All other components)</t>
  </si>
  <si>
    <t>48BL</t>
  </si>
  <si>
    <t>46BL + 47BL</t>
  </si>
  <si>
    <t>49BL</t>
  </si>
  <si>
    <t>Available Headroom</t>
  </si>
  <si>
    <t>11BL - 45BL</t>
  </si>
  <si>
    <t>49.1BL</t>
  </si>
  <si>
    <t>Available non-potable balance (if applicable)</t>
  </si>
  <si>
    <t>1.1BL -12.1BL</t>
  </si>
  <si>
    <t>50BL</t>
  </si>
  <si>
    <t>49BL - 48BL</t>
  </si>
  <si>
    <t>Table 3b: DYAA - Final plan Options</t>
  </si>
  <si>
    <t>Option type</t>
  </si>
  <si>
    <t>Cat ID</t>
  </si>
  <si>
    <t>1.11FP</t>
  </si>
  <si>
    <r>
      <t xml:space="preserve">Non potable supplies </t>
    </r>
    <r>
      <rPr>
        <sz val="11"/>
        <color rgb="FFFF0000"/>
        <rFont val="Arial"/>
        <family val="2"/>
      </rPr>
      <t>input reductions as -ve and increases as +ve</t>
    </r>
  </si>
  <si>
    <t>RSNPS</t>
  </si>
  <si>
    <t>2.1FP</t>
  </si>
  <si>
    <r>
      <t xml:space="preserve">Raw water imports </t>
    </r>
    <r>
      <rPr>
        <sz val="11"/>
        <color rgb="FFFF0000"/>
        <rFont val="Arial"/>
        <family val="2"/>
      </rPr>
      <t>input reductions as -ve</t>
    </r>
  </si>
  <si>
    <t>RSRWI</t>
  </si>
  <si>
    <t>3.1FP</t>
  </si>
  <si>
    <r>
      <t xml:space="preserve">Potable water imports </t>
    </r>
    <r>
      <rPr>
        <sz val="11"/>
        <color rgb="FFFF0000"/>
        <rFont val="Arial"/>
        <family val="2"/>
      </rPr>
      <t>input reductions as -ve</t>
    </r>
  </si>
  <si>
    <t>RSPWI</t>
  </si>
  <si>
    <t>4.1FP</t>
  </si>
  <si>
    <r>
      <t xml:space="preserve">Raw water exports </t>
    </r>
    <r>
      <rPr>
        <sz val="11"/>
        <color rgb="FFFF0000"/>
        <rFont val="Arial"/>
        <family val="2"/>
      </rPr>
      <t>input reductions as +ve and increases as -ve</t>
    </r>
  </si>
  <si>
    <t>RSRWE</t>
  </si>
  <si>
    <t>5.1FP</t>
  </si>
  <si>
    <r>
      <t xml:space="preserve">Potable water exports </t>
    </r>
    <r>
      <rPr>
        <sz val="11"/>
        <color rgb="FFFF0000"/>
        <rFont val="Arial"/>
        <family val="2"/>
      </rPr>
      <t>input reductions as +ve and increases as -ve</t>
    </r>
  </si>
  <si>
    <t>RSPWE</t>
  </si>
  <si>
    <t>6.2FP</t>
  </si>
  <si>
    <t>DO benefit from increase raw water abstractions</t>
  </si>
  <si>
    <t>RSRWA</t>
  </si>
  <si>
    <t>6.3FP</t>
  </si>
  <si>
    <t>Other options to increase deployable output</t>
  </si>
  <si>
    <t>RSIPO</t>
  </si>
  <si>
    <t>7.01FP</t>
  </si>
  <si>
    <t>DO benefit from supply side drought measures</t>
  </si>
  <si>
    <t>RSDPS</t>
  </si>
  <si>
    <t>7.02FP</t>
  </si>
  <si>
    <t>Benefit from demand side drought measures</t>
  </si>
  <si>
    <t>RSDPD</t>
  </si>
  <si>
    <t>8.1FP</t>
  </si>
  <si>
    <r>
      <t xml:space="preserve">Reduce raw water losses and operational use 
</t>
    </r>
    <r>
      <rPr>
        <sz val="11"/>
        <color rgb="FFFF0000"/>
        <rFont val="Arial"/>
        <family val="2"/>
      </rPr>
      <t>input as -ve</t>
    </r>
  </si>
  <si>
    <t>RSLOU</t>
  </si>
  <si>
    <t>8.2FP</t>
  </si>
  <si>
    <r>
      <t xml:space="preserve">Reduce treatment works losses </t>
    </r>
    <r>
      <rPr>
        <sz val="11"/>
        <color rgb="FFFF0000"/>
        <rFont val="Arial"/>
        <family val="2"/>
      </rPr>
      <t>input as -ve</t>
    </r>
  </si>
  <si>
    <t>PSTWL</t>
  </si>
  <si>
    <t>9.1FP</t>
  </si>
  <si>
    <r>
      <t xml:space="preserve">Reduce outages </t>
    </r>
    <r>
      <rPr>
        <sz val="11"/>
        <color rgb="FFFF0000"/>
        <rFont val="Arial"/>
        <family val="2"/>
      </rPr>
      <t>input as -ve</t>
    </r>
  </si>
  <si>
    <t>PSROU</t>
  </si>
  <si>
    <t>12.2FP</t>
  </si>
  <si>
    <r>
      <t xml:space="preserve">Change volume delivered to measured non households </t>
    </r>
    <r>
      <rPr>
        <sz val="11"/>
        <color rgb="FFFF0000"/>
        <rFont val="Arial"/>
        <family val="2"/>
      </rPr>
      <t>input reductions as -ve, line to include both measured non-household consumption and USPL options</t>
    </r>
  </si>
  <si>
    <t>CVMNH</t>
  </si>
  <si>
    <t>13.1FP</t>
  </si>
  <si>
    <r>
      <t xml:space="preserve">Change volume delivered to unmeasured non households </t>
    </r>
    <r>
      <rPr>
        <sz val="11"/>
        <color rgb="FFFF0000"/>
        <rFont val="Arial"/>
        <family val="2"/>
      </rPr>
      <t>input reductions as -ve, line to include both unmeasured non-household consumption and USPL options</t>
    </r>
  </si>
  <si>
    <t>CVUNH</t>
  </si>
  <si>
    <t>14.1FP</t>
  </si>
  <si>
    <r>
      <t xml:space="preserve">Change volume delivered to measured households </t>
    </r>
    <r>
      <rPr>
        <sz val="11"/>
        <color rgb="FFFF0000"/>
        <rFont val="Arial"/>
        <family val="2"/>
      </rPr>
      <t>input reductions as -ve, line to include both measured household consumption and USPL options</t>
    </r>
  </si>
  <si>
    <t>CVMHH</t>
  </si>
  <si>
    <t>15.1FP</t>
  </si>
  <si>
    <r>
      <t xml:space="preserve">Change volume delivered to unmeasured households </t>
    </r>
    <r>
      <rPr>
        <sz val="11"/>
        <color rgb="FFFF0000"/>
        <rFont val="Arial"/>
        <family val="2"/>
      </rPr>
      <t>input reductions as -ve, line to include both unmeasured household consumption and USPL options</t>
    </r>
  </si>
  <si>
    <t>CVUHH</t>
  </si>
  <si>
    <t>21.1FP</t>
  </si>
  <si>
    <r>
      <t xml:space="preserve">Options to reduce water taken unbilled </t>
    </r>
    <r>
      <rPr>
        <sz val="11"/>
        <color rgb="FFFF0000"/>
        <rFont val="Arial"/>
        <family val="2"/>
      </rPr>
      <t>input as -ve</t>
    </r>
  </si>
  <si>
    <t>CSWTU</t>
  </si>
  <si>
    <t>22.1FP</t>
  </si>
  <si>
    <r>
      <t xml:space="preserve">Reduce distribution system operational use (DSOU) </t>
    </r>
    <r>
      <rPr>
        <sz val="11"/>
        <color rgb="FFFF0000"/>
        <rFont val="Arial"/>
        <family val="2"/>
      </rPr>
      <t>input as -ve</t>
    </r>
  </si>
  <si>
    <t>DSDOU</t>
  </si>
  <si>
    <t>23.1FP</t>
  </si>
  <si>
    <r>
      <t xml:space="preserve">Options impacting on measured Non Household - USPL </t>
    </r>
    <r>
      <rPr>
        <sz val="11"/>
        <color rgb="FFFF0000"/>
        <rFont val="Arial"/>
        <family val="2"/>
      </rPr>
      <t>input reductions as -ve</t>
    </r>
  </si>
  <si>
    <t>CUMNH</t>
  </si>
  <si>
    <t>24.1FP</t>
  </si>
  <si>
    <r>
      <t xml:space="preserve">Options impacting on unmeasured Non Household - USPL </t>
    </r>
    <r>
      <rPr>
        <sz val="11"/>
        <color rgb="FFFF0000"/>
        <rFont val="Arial"/>
        <family val="2"/>
      </rPr>
      <t>input reductions as -ve</t>
    </r>
  </si>
  <si>
    <t>CUUNH</t>
  </si>
  <si>
    <t>25.1FP</t>
  </si>
  <si>
    <r>
      <t xml:space="preserve">Options impacting on measured Household - USPL </t>
    </r>
    <r>
      <rPr>
        <sz val="11"/>
        <color rgb="FFFF0000"/>
        <rFont val="Arial"/>
        <family val="2"/>
      </rPr>
      <t>input reductions as -ve</t>
    </r>
  </si>
  <si>
    <t>CUMHH</t>
  </si>
  <si>
    <t>26.1FP</t>
  </si>
  <si>
    <r>
      <t xml:space="preserve">Options impacting on unmeasured Household - USPL </t>
    </r>
    <r>
      <rPr>
        <sz val="11"/>
        <color rgb="FFFF0000"/>
        <rFont val="Arial"/>
        <family val="2"/>
      </rPr>
      <t>input reductions as -ve</t>
    </r>
  </si>
  <si>
    <t>CUUHH</t>
  </si>
  <si>
    <t>27.1FP</t>
  </si>
  <si>
    <r>
      <t xml:space="preserve">Options impacting on Void properties - USPL
</t>
    </r>
    <r>
      <rPr>
        <sz val="11"/>
        <color rgb="FFFF0000"/>
        <rFont val="Arial"/>
        <family val="2"/>
      </rPr>
      <t>input reductions as -ve</t>
    </r>
  </si>
  <si>
    <t>CUVPP</t>
  </si>
  <si>
    <t>28.1FP</t>
  </si>
  <si>
    <r>
      <t xml:space="preserve">Reduce distribution losses </t>
    </r>
    <r>
      <rPr>
        <sz val="11"/>
        <color rgb="FFFF0000"/>
        <rFont val="Arial"/>
        <family val="2"/>
      </rPr>
      <t>input as -ve</t>
    </r>
  </si>
  <si>
    <t>DSRDL</t>
  </si>
  <si>
    <t>Table 3c: DYAA - Final plan</t>
  </si>
  <si>
    <t>1FP</t>
  </si>
  <si>
    <t>1.1FP</t>
  </si>
  <si>
    <t>Non-potable water supplies</t>
  </si>
  <si>
    <t>1.1BL + 1.11FP</t>
  </si>
  <si>
    <t>2FP</t>
  </si>
  <si>
    <t>2BL + 2.1FP</t>
  </si>
  <si>
    <t>3FP</t>
  </si>
  <si>
    <t>3BL + 3.1FP</t>
  </si>
  <si>
    <t>4FP</t>
  </si>
  <si>
    <t>4BL + 4.1FP</t>
  </si>
  <si>
    <t>5FP</t>
  </si>
  <si>
    <t>5BL + 5.1FP</t>
  </si>
  <si>
    <t>6.1FP</t>
  </si>
  <si>
    <t>6.1BL + 6.2FP + 6.3FP +7.01FP +7.02FP</t>
  </si>
  <si>
    <t>8FP</t>
  </si>
  <si>
    <t>Raw water losses, treatment works losses and operational use</t>
  </si>
  <si>
    <t>8BL + 8.1FP + 8.2FP</t>
  </si>
  <si>
    <t>9FP</t>
  </si>
  <si>
    <t>9BL + 9.1FP</t>
  </si>
  <si>
    <t>10FP</t>
  </si>
  <si>
    <t>(6.1FP) - (8FP + 9FP)</t>
  </si>
  <si>
    <t>11FP</t>
  </si>
  <si>
    <t>10FP + sum (2FP:5FP)</t>
  </si>
  <si>
    <t>12FP</t>
  </si>
  <si>
    <t>12BL + 12.2FP</t>
  </si>
  <si>
    <t>12.1FP</t>
  </si>
  <si>
    <t>Non-potable water consumption</t>
  </si>
  <si>
    <t>13FP</t>
  </si>
  <si>
    <t>13BL + 13.1FP</t>
  </si>
  <si>
    <t>14FP</t>
  </si>
  <si>
    <t>14BL + 14.1FP</t>
  </si>
  <si>
    <t>15FP</t>
  </si>
  <si>
    <t>15BL + 15.1FP</t>
  </si>
  <si>
    <t>16FP</t>
  </si>
  <si>
    <t>17FP</t>
  </si>
  <si>
    <t>16FP * (12FP + sum(13FP:15FP) - sum (23FP:26FP))</t>
  </si>
  <si>
    <t>18FP</t>
  </si>
  <si>
    <t>((14FP - 25FP) * 1,000,000) / (39FP * 1000)</t>
  </si>
  <si>
    <t>19FP</t>
  </si>
  <si>
    <t>((15FP - 26FP) * 1,000,000) / (40FP * 1000)</t>
  </si>
  <si>
    <t>20FP</t>
  </si>
  <si>
    <t>(((14FP - 25FP) + (15FP - 26FP)) * 1,000,000)/ ((39FP + 40FP) * 1,000)</t>
  </si>
  <si>
    <t>21FP</t>
  </si>
  <si>
    <t>21BL + 21.1FP</t>
  </si>
  <si>
    <t>22FP</t>
  </si>
  <si>
    <t>22BL + 22.1FP</t>
  </si>
  <si>
    <t>23FP</t>
  </si>
  <si>
    <t>23BL + 23.1FP</t>
  </si>
  <si>
    <t>24FP</t>
  </si>
  <si>
    <t>24BL + 24.1FP</t>
  </si>
  <si>
    <t>25FP</t>
  </si>
  <si>
    <t>25BL + 25.1FP</t>
  </si>
  <si>
    <t>26FP</t>
  </si>
  <si>
    <t>26BL + 26.1BL</t>
  </si>
  <si>
    <t>27FP</t>
  </si>
  <si>
    <t>27BL + 27.1FP</t>
  </si>
  <si>
    <t>28FP</t>
  </si>
  <si>
    <t>28BL + 28.1FP</t>
  </si>
  <si>
    <t>29FP</t>
  </si>
  <si>
    <t>sum (23FP:28FP)</t>
  </si>
  <si>
    <t>30FP</t>
  </si>
  <si>
    <t>(29FP * 1,000,000) / (36FP * 1,000)</t>
  </si>
  <si>
    <t>31FP</t>
  </si>
  <si>
    <t>32FP</t>
  </si>
  <si>
    <t>33FP</t>
  </si>
  <si>
    <t>34FP</t>
  </si>
  <si>
    <t>34.1FP</t>
  </si>
  <si>
    <t>34.2FP</t>
  </si>
  <si>
    <t>34.3FP</t>
  </si>
  <si>
    <t>34.4FP</t>
  </si>
  <si>
    <t>34.5FP</t>
  </si>
  <si>
    <t>34.6FP</t>
  </si>
  <si>
    <t>34.7FP</t>
  </si>
  <si>
    <t>35FP</t>
  </si>
  <si>
    <t>35.1FP</t>
  </si>
  <si>
    <t>36FP</t>
  </si>
  <si>
    <t>sum (31FP:34FP) + 34.7FP + 35BL + 35.1BL</t>
  </si>
  <si>
    <t>37FP</t>
  </si>
  <si>
    <t>38FP</t>
  </si>
  <si>
    <t>39FP</t>
  </si>
  <si>
    <t>40FP</t>
  </si>
  <si>
    <t>41FP</t>
  </si>
  <si>
    <t>sum (37FP:40FP)</t>
  </si>
  <si>
    <t>42FP</t>
  </si>
  <si>
    <t xml:space="preserve">(39FP + 40FP) / (34FP + 35FP) </t>
  </si>
  <si>
    <t>43FP</t>
  </si>
  <si>
    <t>34FP / (34FP + 35FP)</t>
  </si>
  <si>
    <t>44FP</t>
  </si>
  <si>
    <t>(34FP) / (34FP + 34.7FP + 35FP + 35.1FP)</t>
  </si>
  <si>
    <t>45FP</t>
  </si>
  <si>
    <t>sum (12FP:15FP) + 21FP + 22FP + 27FP + 28FP</t>
  </si>
  <si>
    <t>46FP</t>
  </si>
  <si>
    <t>47FP</t>
  </si>
  <si>
    <t>48FP</t>
  </si>
  <si>
    <t>46FP + 47FP</t>
  </si>
  <si>
    <t>49FP</t>
  </si>
  <si>
    <t>11FP - 45FP</t>
  </si>
  <si>
    <t>49.1FP</t>
  </si>
  <si>
    <t>1.1FP - 12.1FP</t>
  </si>
  <si>
    <t>50FP</t>
  </si>
  <si>
    <t>49FP - 48FP</t>
  </si>
  <si>
    <t>Table 3d: DYCP - Baseline</t>
  </si>
  <si>
    <t>Total expected DO reductions to restore sustainable abstraction (Environmental Destination) (excl. any confirmed reductions) enter as -ve</t>
  </si>
  <si>
    <t>Total other changes to DO (specify e.g. Nitrates)</t>
  </si>
  <si>
    <r>
      <t xml:space="preserve">Input </t>
    </r>
    <r>
      <rPr>
        <sz val="11"/>
        <color rgb="FFFF0000"/>
        <rFont val="Arial"/>
        <family val="2"/>
      </rPr>
      <t>Note - consumption &amp; uspl</t>
    </r>
  </si>
  <si>
    <t xml:space="preserve"> </t>
  </si>
  <si>
    <t>Table 3e: DYCP - Final plan Options</t>
  </si>
  <si>
    <t>Raw water imports</t>
  </si>
  <si>
    <t>DO benefit from demand side drought measures</t>
  </si>
  <si>
    <t>Table 3f: DYCP - Final plan</t>
  </si>
  <si>
    <t>Data for Charts</t>
  </si>
  <si>
    <t>DYAA Baseline</t>
  </si>
  <si>
    <t>Measured HH consumption</t>
  </si>
  <si>
    <t>Unmeasured HH consumption</t>
  </si>
  <si>
    <t>Non-HH consumption</t>
  </si>
  <si>
    <t>Other demand components</t>
  </si>
  <si>
    <t>Total Water Available for use</t>
  </si>
  <si>
    <t>Total Demand + Target Headroom</t>
  </si>
  <si>
    <t>DYAA Final Plan</t>
  </si>
  <si>
    <t>DYCP Baseline</t>
  </si>
  <si>
    <t>DYCP Final Plan</t>
  </si>
  <si>
    <t>Table 4: WC Level - Options Appraisal Summary</t>
  </si>
  <si>
    <t>Natural capital Summary</t>
  </si>
  <si>
    <t xml:space="preserve">Biodiversity and Habitat </t>
  </si>
  <si>
    <t>Climate Regulation</t>
  </si>
  <si>
    <t xml:space="preserve">Natural Hazard Regulation </t>
  </si>
  <si>
    <t>Water Purification</t>
  </si>
  <si>
    <t>Water Regulation</t>
  </si>
  <si>
    <t>Recreation and Tourism</t>
  </si>
  <si>
    <t>Option ID</t>
  </si>
  <si>
    <t>Option Name</t>
  </si>
  <si>
    <r>
      <t xml:space="preserve">Option type
</t>
    </r>
    <r>
      <rPr>
        <b/>
        <sz val="11"/>
        <color rgb="FFFF0000"/>
        <rFont val="Arial"/>
        <family val="2"/>
      </rPr>
      <t>Defined List</t>
    </r>
  </si>
  <si>
    <t>Option Group</t>
  </si>
  <si>
    <r>
      <t xml:space="preserve">WRZ(s) benefitting from option
</t>
    </r>
    <r>
      <rPr>
        <b/>
        <sz val="11"/>
        <color rgb="FFFF0000"/>
        <rFont val="Arial"/>
        <family val="2"/>
      </rPr>
      <t>Defined codes, accept multiples using "," separator, or "Company Wide"</t>
    </r>
  </si>
  <si>
    <t>Option status
Defined</t>
  </si>
  <si>
    <r>
      <t xml:space="preserve">Third Party Option Flag
</t>
    </r>
    <r>
      <rPr>
        <b/>
        <sz val="11"/>
        <color rgb="FFFF0000"/>
        <rFont val="Arial"/>
        <family val="2"/>
      </rPr>
      <t>Y/N</t>
    </r>
  </si>
  <si>
    <t xml:space="preserve">Partnership Option TOTEX - all parties 
(where applicable)
</t>
  </si>
  <si>
    <t>Interdependent Options
(State one or more option IDs)</t>
  </si>
  <si>
    <r>
      <t xml:space="preserve">Preferred (Most Likely) Programme </t>
    </r>
    <r>
      <rPr>
        <b/>
        <sz val="11"/>
        <color rgb="FFFF0000"/>
        <rFont val="Arial"/>
        <family val="2"/>
      </rPr>
      <t>Y/N</t>
    </r>
  </si>
  <si>
    <r>
      <t xml:space="preserve">Least Cost Programme </t>
    </r>
    <r>
      <rPr>
        <b/>
        <sz val="11"/>
        <color rgb="FFFF0000"/>
        <rFont val="Arial"/>
        <family val="2"/>
      </rPr>
      <t>Y/N</t>
    </r>
  </si>
  <si>
    <r>
      <t xml:space="preserve">Ofwat Core Programme </t>
    </r>
    <r>
      <rPr>
        <b/>
        <sz val="11"/>
        <color rgb="FFFF0000"/>
        <rFont val="Arial"/>
        <family val="2"/>
      </rPr>
      <t>Y/N</t>
    </r>
  </si>
  <si>
    <r>
      <t>Alternative Programme 1</t>
    </r>
    <r>
      <rPr>
        <b/>
        <sz val="11"/>
        <color rgb="FFFF0000"/>
        <rFont val="Arial"/>
        <family val="2"/>
      </rPr>
      <t xml:space="preserve">
Y/N</t>
    </r>
  </si>
  <si>
    <r>
      <t xml:space="preserve">Alternative Programme 2
</t>
    </r>
    <r>
      <rPr>
        <b/>
        <sz val="11"/>
        <color rgb="FFFF0000"/>
        <rFont val="Arial"/>
        <family val="2"/>
      </rPr>
      <t>Y/N</t>
    </r>
  </si>
  <si>
    <r>
      <t xml:space="preserve">Alternative Programme 3
</t>
    </r>
    <r>
      <rPr>
        <b/>
        <sz val="11"/>
        <color rgb="FFFF0000"/>
        <rFont val="Arial"/>
        <family val="2"/>
      </rPr>
      <t>Y/N</t>
    </r>
  </si>
  <si>
    <t>Reason for option rejection</t>
  </si>
  <si>
    <t>WRZ transfer is from
Defined List</t>
  </si>
  <si>
    <t>WRZ transfer is to
Defined List</t>
  </si>
  <si>
    <t>Gains in WAFU / Savings in Demand on full implementation (Ml/d)</t>
  </si>
  <si>
    <t>Option benefits lead-in time (Years)</t>
  </si>
  <si>
    <r>
      <t xml:space="preserve">First year of option use in preferred programme (year)
</t>
    </r>
    <r>
      <rPr>
        <b/>
        <sz val="11"/>
        <color rgb="FFFF0000"/>
        <rFont val="Arial"/>
        <family val="2"/>
      </rPr>
      <t>(Preferred programme (most likely) only)</t>
    </r>
  </si>
  <si>
    <t>Totex expenditure prior to option in use (£m)</t>
  </si>
  <si>
    <t>Totex expenditure per annum post option in use under maximum utilisation scenario (£m)</t>
  </si>
  <si>
    <t>Average totex expenditure per annum post option in use (£m)</t>
  </si>
  <si>
    <t>Average option utilisation used for average totex expenditure and operational carbon forecasts (Ml/d)</t>
  </si>
  <si>
    <t>Maximum option utilisation across the planning period (Ml/d)</t>
  </si>
  <si>
    <r>
      <t>Embodied carbon emissions
(tCO</t>
    </r>
    <r>
      <rPr>
        <b/>
        <vertAlign val="subscript"/>
        <sz val="11"/>
        <color rgb="FF000000"/>
        <rFont val="Arial"/>
        <family val="2"/>
      </rPr>
      <t>2</t>
    </r>
    <r>
      <rPr>
        <b/>
        <sz val="11"/>
        <color rgb="FF000000"/>
        <rFont val="Arial"/>
        <family val="2"/>
      </rPr>
      <t xml:space="preserve"> equivalent)</t>
    </r>
  </si>
  <si>
    <r>
      <t>Operational carbon emissions under maximum utilisation scenario
(tCO</t>
    </r>
    <r>
      <rPr>
        <b/>
        <vertAlign val="subscript"/>
        <sz val="11"/>
        <color rgb="FF000000"/>
        <rFont val="Arial"/>
        <family val="2"/>
      </rPr>
      <t>2</t>
    </r>
    <r>
      <rPr>
        <b/>
        <sz val="11"/>
        <color rgb="FF000000"/>
        <rFont val="Arial"/>
        <family val="2"/>
      </rPr>
      <t xml:space="preserve"> equivalent per annum)</t>
    </r>
  </si>
  <si>
    <r>
      <t>Average operational carbon emissions
(tCO</t>
    </r>
    <r>
      <rPr>
        <b/>
        <vertAlign val="subscript"/>
        <sz val="11"/>
        <color rgb="FF000000"/>
        <rFont val="Arial"/>
        <family val="2"/>
      </rPr>
      <t>2</t>
    </r>
    <r>
      <rPr>
        <b/>
        <sz val="11"/>
        <color rgb="FF000000"/>
        <rFont val="Arial"/>
        <family val="2"/>
      </rPr>
      <t xml:space="preserve"> equivalent per annum)</t>
    </r>
  </si>
  <si>
    <t>Total Carbon Cost (£M)</t>
  </si>
  <si>
    <t>Average Incremental Cost (AIC)
(p/m3)</t>
  </si>
  <si>
    <t>Total NPC (£m)</t>
  </si>
  <si>
    <t>Natural capital impact of option
(define units)</t>
  </si>
  <si>
    <t>B&amp;H
Non-monetised metric where applicable (define units)</t>
  </si>
  <si>
    <t>B&amp;H
Monetised metric where applicable (£M)</t>
  </si>
  <si>
    <t>CR
Non-monetised metric where applicable (define units)</t>
  </si>
  <si>
    <t>CR
Monetised metric where applicable (£M)</t>
  </si>
  <si>
    <t>NHR
Non-monetised metric where applicable (define units)</t>
  </si>
  <si>
    <t>NHR
Monetised metric where applicable (£M)</t>
  </si>
  <si>
    <t>WP
Non-monetised metric where applicable (define units)</t>
  </si>
  <si>
    <t>WP
Monetised metric where applicable (£M)</t>
  </si>
  <si>
    <t>WReg
Non-monetised metric where applicable (define units)</t>
  </si>
  <si>
    <t>WReg
Monetised metric where applicable (£M)</t>
  </si>
  <si>
    <t>R&amp;T
Non-monetised metric where applicable (define units)</t>
  </si>
  <si>
    <t>R&amp;T
Monetised metric where applicable (£M)</t>
  </si>
  <si>
    <t>Freeform column 1</t>
  </si>
  <si>
    <t>Freeform column 2</t>
  </si>
  <si>
    <t>Freeform column 3</t>
  </si>
  <si>
    <t>Freeform column 4</t>
  </si>
  <si>
    <t>Freeform column 5</t>
  </si>
  <si>
    <t>Aquifer recharge/Aquifer storage recovery</t>
  </si>
  <si>
    <t>Unconstrained</t>
  </si>
  <si>
    <t> </t>
  </si>
  <si>
    <t>N/A</t>
  </si>
  <si>
    <t>Catchment management</t>
  </si>
  <si>
    <t>WC1RZ1</t>
  </si>
  <si>
    <t>Desalination</t>
  </si>
  <si>
    <t>Drought permits/orders</t>
  </si>
  <si>
    <t>Preferred</t>
  </si>
  <si>
    <t>Water reuse</t>
  </si>
  <si>
    <t>Feasible</t>
  </si>
  <si>
    <t>External raw water bulk supply/transfer</t>
  </si>
  <si>
    <t>Groundwater enhancement</t>
  </si>
  <si>
    <t>Internal raw water transfer</t>
  </si>
  <si>
    <t>New groundwater</t>
  </si>
  <si>
    <t>New surface water</t>
  </si>
  <si>
    <t>Trunk mains renewal/new</t>
  </si>
  <si>
    <t>External potable bulk supply/transfer</t>
  </si>
  <si>
    <t>Licence trading</t>
  </si>
  <si>
    <t>Outage reduction</t>
  </si>
  <si>
    <t>Retrofitting indoor water efficiency devices</t>
  </si>
  <si>
    <t>Water efficiency customer education / awareness</t>
  </si>
  <si>
    <t>Tariff</t>
  </si>
  <si>
    <t>Other water efficiency</t>
  </si>
  <si>
    <t>Increase raw water abstractions</t>
  </si>
  <si>
    <t>Potable water Imports (input reductions as -ve)</t>
  </si>
  <si>
    <t>Reduce raw water losses and operational use 
(input as -ve)</t>
  </si>
  <si>
    <t>Reduced raw water export (including non potable supplies)</t>
  </si>
  <si>
    <t>Reduce potable water exports (input as -ve)</t>
  </si>
  <si>
    <t>Reduce treatment works losses (input as -ve)</t>
  </si>
  <si>
    <t>Reduce outages (input as -ve)</t>
  </si>
  <si>
    <t>Table 5: WRZ Level - Options Benefits</t>
  </si>
  <si>
    <r>
      <t xml:space="preserve">Gains in Water Available For Use / Savings in Demand under the selected programme  (Ml/d) </t>
    </r>
    <r>
      <rPr>
        <b/>
        <sz val="11"/>
        <color rgb="FFFF0000"/>
        <rFont val="Arial"/>
        <family val="2"/>
      </rPr>
      <t>input as +ve</t>
    </r>
  </si>
  <si>
    <t>Option name</t>
  </si>
  <si>
    <r>
      <t xml:space="preserve">Option Type </t>
    </r>
    <r>
      <rPr>
        <b/>
        <sz val="11"/>
        <color rgb="FFFF0000"/>
        <rFont val="Arial"/>
        <family val="2"/>
      </rPr>
      <t>(defined list)</t>
    </r>
  </si>
  <si>
    <r>
      <t xml:space="preserve">Sub-option </t>
    </r>
    <r>
      <rPr>
        <b/>
        <sz val="11"/>
        <color rgb="FFFF0000"/>
        <rFont val="Arial"/>
        <family val="2"/>
      </rPr>
      <t>(Y/N)</t>
    </r>
  </si>
  <si>
    <t>Preferred (most likely), Least Cost, Ofwat Core or Alternative Programme</t>
  </si>
  <si>
    <r>
      <t xml:space="preserve">WRZ </t>
    </r>
    <r>
      <rPr>
        <b/>
        <sz val="11"/>
        <color rgb="FFFF0000"/>
        <rFont val="Arial"/>
        <family val="2"/>
      </rPr>
      <t>(defined list)</t>
    </r>
  </si>
  <si>
    <t>Cost Profile WRMP24 Table</t>
  </si>
  <si>
    <t xml:space="preserve">Table 5a: WC Level - Option Level Cost Profile Table </t>
  </si>
  <si>
    <t>Table Instruction</t>
  </si>
  <si>
    <t>Cost Metric 
(£m)</t>
  </si>
  <si>
    <t>Cost Sub-metric (£m)</t>
  </si>
  <si>
    <r>
      <t xml:space="preserve">Asset Life:
</t>
    </r>
    <r>
      <rPr>
        <sz val="11"/>
        <color rgb="FF000000"/>
        <rFont val="Arial"/>
        <family val="2"/>
      </rPr>
      <t xml:space="preserve">Estimated average number of years an asset is considered useable before its value is fully depreciated. 
</t>
    </r>
  </si>
  <si>
    <t>Total/Fixed/Variable</t>
  </si>
  <si>
    <t>2101-02</t>
  </si>
  <si>
    <t>2102-03</t>
  </si>
  <si>
    <t>2103-04</t>
  </si>
  <si>
    <t>2104-05</t>
  </si>
  <si>
    <t>Complete for all options (Feasible and preferred)</t>
  </si>
  <si>
    <t xml:space="preserve">Capex </t>
  </si>
  <si>
    <t>Opex</t>
  </si>
  <si>
    <t xml:space="preserve">Total </t>
  </si>
  <si>
    <t>Financing Cost</t>
  </si>
  <si>
    <t xml:space="preserve">Discount Rate </t>
  </si>
  <si>
    <t>Discount Factor</t>
  </si>
  <si>
    <t>Capex</t>
  </si>
  <si>
    <t>Costed Risk</t>
  </si>
  <si>
    <t>Fixed</t>
  </si>
  <si>
    <t>Optimism Bias</t>
  </si>
  <si>
    <t>Net Present Cost (NPC)</t>
  </si>
  <si>
    <t>Total NPC</t>
  </si>
  <si>
    <t xml:space="preserve">Table 5b: WC Level - Option Level Unit Cost Profile Table </t>
  </si>
  <si>
    <t xml:space="preserve">Complete for all options  &gt;£100m (Feasible and preferred) </t>
  </si>
  <si>
    <t>Cost</t>
  </si>
  <si>
    <t>Variable</t>
  </si>
  <si>
    <t>Land (Non depreciating)</t>
  </si>
  <si>
    <t>Planning and Development (Non depreciating)</t>
  </si>
  <si>
    <t>Other Non-Depreciating Assets (Non depreciating)</t>
  </si>
  <si>
    <t>Process-Related Carbon Media Including GAC</t>
  </si>
  <si>
    <t>Vehicles</t>
  </si>
  <si>
    <t xml:space="preserve">Computers and Data Logging </t>
  </si>
  <si>
    <t xml:space="preserve">Fencing </t>
  </si>
  <si>
    <t xml:space="preserve">Domestic Meters </t>
  </si>
  <si>
    <t xml:space="preserve">Building Services </t>
  </si>
  <si>
    <t xml:space="preserve">Membranes </t>
  </si>
  <si>
    <t xml:space="preserve">ICA (Instrumentation, Control &amp; Automation) </t>
  </si>
  <si>
    <t xml:space="preserve">Plant and Machinery </t>
  </si>
  <si>
    <t xml:space="preserve">M&amp;E (Mechanical and Electrical) Works on Pumping Stations and Treatment Works </t>
  </si>
  <si>
    <t xml:space="preserve">Raw Water and District Meters </t>
  </si>
  <si>
    <t xml:space="preserve">Power Supply </t>
  </si>
  <si>
    <t xml:space="preserve">Steel/Timber/GRP Structures </t>
  </si>
  <si>
    <t xml:space="preserve">Landscaping/Environmental Works </t>
  </si>
  <si>
    <t xml:space="preserve">Borehole Screening and Casing </t>
  </si>
  <si>
    <t xml:space="preserve">Bridges </t>
  </si>
  <si>
    <t xml:space="preserve">Brick/Concrete Office Structures </t>
  </si>
  <si>
    <t xml:space="preserve">Treatment and Pumping Station Civils (incl. Intakes) </t>
  </si>
  <si>
    <t xml:space="preserve">Roads and Car Parks </t>
  </si>
  <si>
    <t xml:space="preserve">Water Towers </t>
  </si>
  <si>
    <t xml:space="preserve">Borehole Installation </t>
  </si>
  <si>
    <t xml:space="preserve">Headworks/Valves </t>
  </si>
  <si>
    <t xml:space="preserve">Underwater Assets </t>
  </si>
  <si>
    <t xml:space="preserve">Reinforced Concrete Tanks / Service Reservoirs </t>
  </si>
  <si>
    <t xml:space="preserve">Weirs </t>
  </si>
  <si>
    <t xml:space="preserve">Pipelines </t>
  </si>
  <si>
    <t xml:space="preserve">Tunnels </t>
  </si>
  <si>
    <t xml:space="preserve">Aqueducts </t>
  </si>
  <si>
    <t xml:space="preserve">Embankment Works </t>
  </si>
  <si>
    <t>Freeform row 1</t>
  </si>
  <si>
    <t>Freeform row 2</t>
  </si>
  <si>
    <t>Freeform row x</t>
  </si>
  <si>
    <t>Table 5c: Financing Cost - Worked Example</t>
  </si>
  <si>
    <t>Inputs</t>
  </si>
  <si>
    <t>[A]</t>
  </si>
  <si>
    <t>Discount Rate</t>
  </si>
  <si>
    <t>[B]</t>
  </si>
  <si>
    <t>WACC</t>
  </si>
  <si>
    <t>[C]</t>
  </si>
  <si>
    <t>Asset Life</t>
  </si>
  <si>
    <t>[D]</t>
  </si>
  <si>
    <t>Year 1 capex</t>
  </si>
  <si>
    <t>[E]</t>
  </si>
  <si>
    <t>Depreciation Factor</t>
  </si>
  <si>
    <t>Year 1</t>
  </si>
  <si>
    <t>Year 2</t>
  </si>
  <si>
    <t>Year 3</t>
  </si>
  <si>
    <t>Year 4</t>
  </si>
  <si>
    <t>Year 5</t>
  </si>
  <si>
    <t>Calculation</t>
  </si>
  <si>
    <t>[F]</t>
  </si>
  <si>
    <t>1 / [(1 + [A]) ^ t ]</t>
  </si>
  <si>
    <t>Worked Example</t>
  </si>
  <si>
    <t>[G]</t>
  </si>
  <si>
    <t>RCV at start of year</t>
  </si>
  <si>
    <t>£000s</t>
  </si>
  <si>
    <r>
      <t>=[I]</t>
    </r>
    <r>
      <rPr>
        <sz val="8"/>
        <color theme="1"/>
        <rFont val="Arial"/>
        <family val="2"/>
      </rPr>
      <t>t-1</t>
    </r>
    <r>
      <rPr>
        <sz val="10"/>
        <color theme="1"/>
        <rFont val="Arial"/>
        <family val="2"/>
      </rPr>
      <t xml:space="preserve"> for t &gt; 1</t>
    </r>
  </si>
  <si>
    <t>[H]</t>
  </si>
  <si>
    <t>Depreciation</t>
  </si>
  <si>
    <t>[G] x [E]</t>
  </si>
  <si>
    <t>[I]</t>
  </si>
  <si>
    <t>RCV at end of year</t>
  </si>
  <si>
    <t>[G]-[H]</t>
  </si>
  <si>
    <t>[J]</t>
  </si>
  <si>
    <t>Mid-year RCV</t>
  </si>
  <si>
    <t>AVERAGE [G],[I]</t>
  </si>
  <si>
    <t>[K]</t>
  </si>
  <si>
    <t>( [J] x [B]) + [H]</t>
  </si>
  <si>
    <t>[L]</t>
  </si>
  <si>
    <t>Discounted Financing Cost</t>
  </si>
  <si>
    <t>[K] x [F]</t>
  </si>
  <si>
    <t>[M]</t>
  </si>
  <si>
    <t>NPV Financing Cost</t>
  </si>
  <si>
    <t>∑ [L]</t>
  </si>
  <si>
    <t xml:space="preserve">To calculate financing costs as a stream of annual costs over the life of the option, follow an approach based on the Regulated Capital Value and Net Book Value (NBV) of capital assets. In this approach, the full NBV of an asset is added to the RCV at the start of the first year of the period, and is reduced incrementally by a constant amount in each subsequent year to zero as its value depreciates, giving an annual "net capital value". If the asset is renewed at the end of its useful life, the full NBV is incurred again and the depreciation cycle renews. Annual financing costs are calculated by applying the WACC to the annual net capital value amount (the RCV adjusted for depreciation), and adding back depreciation. These annual financing costs are then discounted using the standard declining long-term discount rate (STPR) reported in the HM Treasury Green Book. 
The worked example shows the calculation for an asset with an NBV of £1,000 and an asset life of five years, depreciating at a constant rate of £200,000 per year. In Year 1, the average net capital value is £900,000 after adjusting for depreciation. The financing cost is calculated by applying the WACC (2.92% in this example) to the £900,000 and then adding back depreciation, resulting in a total of £226,000. That financing cost is then discounted using the discount rate (in this case, 3.5% for all five years - the rate will change for longer time horizons as per Green Book guidance), and the sum of the stream of discounted costs results in a total NPV of financing costs of £971,000. Note that the NPV will be lower when the discount rate is greater than the WACC. 
</t>
  </si>
  <si>
    <t>Table 6: WRZ Level - Drought Plan Links</t>
  </si>
  <si>
    <t>Deployable Output Benefit (Ml/d) under 
Drought Severity of ~ 1 in 500 (0.2% chance in any given year)</t>
  </si>
  <si>
    <t>Deployable Output Benefit (Ml/d) under 
 Drought Severity of 1 in 200 (0.5% chance in any given year)</t>
  </si>
  <si>
    <r>
      <t xml:space="preserve">Deployable Output Benefit (Ml/d) under 
Worst Historic Drought Scenario </t>
    </r>
    <r>
      <rPr>
        <b/>
        <sz val="11"/>
        <color rgb="FFFF0000"/>
        <rFont val="Arial"/>
        <family val="2"/>
      </rPr>
      <t>(define year and return period)</t>
    </r>
  </si>
  <si>
    <r>
      <t xml:space="preserve">Deployable Output Benefit (Ml/d) under 
Additional drought scenario - </t>
    </r>
    <r>
      <rPr>
        <b/>
        <sz val="11"/>
        <color rgb="FFFF0000"/>
        <rFont val="Arial"/>
        <family val="2"/>
      </rPr>
      <t>optional  [please define]</t>
    </r>
  </si>
  <si>
    <t>Row Ref</t>
  </si>
  <si>
    <t>Drought Measure</t>
  </si>
  <si>
    <t>Description</t>
  </si>
  <si>
    <t>Type</t>
  </si>
  <si>
    <t>Drought Plan Reference(s)</t>
  </si>
  <si>
    <r>
      <t xml:space="preserve">Included in FP scenario? 
</t>
    </r>
    <r>
      <rPr>
        <b/>
        <sz val="11"/>
        <color rgb="FFFF0000"/>
        <rFont val="Arial"/>
        <family val="2"/>
      </rPr>
      <t>Y or N</t>
    </r>
  </si>
  <si>
    <t>Base year</t>
  </si>
  <si>
    <t>Base Year</t>
  </si>
  <si>
    <t>Baseline</t>
  </si>
  <si>
    <t>1FPD</t>
  </si>
  <si>
    <t>Appeals for restraint</t>
  </si>
  <si>
    <t>Demand Side</t>
  </si>
  <si>
    <t>page x, para y</t>
  </si>
  <si>
    <t>2FPD</t>
  </si>
  <si>
    <t>Licensed drought only sources</t>
  </si>
  <si>
    <t>List the names of all drought sources / sites</t>
  </si>
  <si>
    <t>Supply Side</t>
  </si>
  <si>
    <t>3FPD</t>
  </si>
  <si>
    <t>Other level 1 drought measures</t>
  </si>
  <si>
    <t>Please detail other level 1 drought measures</t>
  </si>
  <si>
    <t>4FPD</t>
  </si>
  <si>
    <t>Temporary Use Bans</t>
  </si>
  <si>
    <t>5FPD</t>
  </si>
  <si>
    <t>Level 2 Drought Permits/Orders</t>
  </si>
  <si>
    <t>List the names of all drought sources / sites brought online when the level 2 control curve is crossed</t>
  </si>
  <si>
    <t>6FPD</t>
  </si>
  <si>
    <t>Other level 2 drought measures</t>
  </si>
  <si>
    <t>Please detail other level 2 drought measures</t>
  </si>
  <si>
    <t>7FPD</t>
  </si>
  <si>
    <t>Non Essential Use Bans</t>
  </si>
  <si>
    <t>8FPD</t>
  </si>
  <si>
    <t>Level 3 Drought Permits/Orders</t>
  </si>
  <si>
    <t>List the names of all drought sources / sites brought online when the level 3 control curve is crossed</t>
  </si>
  <si>
    <t>9FPD</t>
  </si>
  <si>
    <t>Other level 3 drought measures</t>
  </si>
  <si>
    <t>Please detail other level 3 drought measures</t>
  </si>
  <si>
    <t>10FPD</t>
  </si>
  <si>
    <t>TOTAL BENEFIT</t>
  </si>
  <si>
    <t>Combined benefit from above drought measures for the drought scenario</t>
  </si>
  <si>
    <t>11.1FPD</t>
  </si>
  <si>
    <t>Distribution Input Adjustment</t>
  </si>
  <si>
    <t>Drought Demand Enhancement - for specific drought event  (where applicable)</t>
  </si>
  <si>
    <t>11FPD</t>
  </si>
  <si>
    <t>Distribution Input</t>
  </si>
  <si>
    <t xml:space="preserve">45FP + 11.1FPD </t>
  </si>
  <si>
    <t>12FPD</t>
  </si>
  <si>
    <t>10FP - 7.5FP + 10FPD</t>
  </si>
  <si>
    <t>13.1FPD</t>
  </si>
  <si>
    <r>
      <t xml:space="preserve">Import </t>
    </r>
    <r>
      <rPr>
        <sz val="11"/>
        <color rgb="FFFF0000"/>
        <rFont val="Arial"/>
        <family val="2"/>
      </rPr>
      <t>(+ve)</t>
    </r>
    <r>
      <rPr>
        <sz val="11"/>
        <rFont val="Arial"/>
        <family val="2"/>
      </rPr>
      <t xml:space="preserve"> and Export</t>
    </r>
    <r>
      <rPr>
        <sz val="11"/>
        <color rgb="FFFF0000"/>
        <rFont val="Arial"/>
        <family val="2"/>
      </rPr>
      <t xml:space="preserve"> (-ve) </t>
    </r>
    <r>
      <rPr>
        <sz val="11"/>
        <rFont val="Arial"/>
        <family val="2"/>
      </rPr>
      <t xml:space="preserve">Drought Adjustment </t>
    </r>
  </si>
  <si>
    <t>Drought Import/Export Adjustment for specific drought event  (where applicable)</t>
  </si>
  <si>
    <t>13FPD</t>
  </si>
  <si>
    <t>12FPD + sum(2FP:5FP) + 13.1FPD</t>
  </si>
  <si>
    <t>16FPD</t>
  </si>
  <si>
    <t>16.1FPD</t>
  </si>
  <si>
    <t>Target Headroom Adjustment</t>
  </si>
  <si>
    <t>Target headroom adjustment for specific drought event (where applicable)</t>
  </si>
  <si>
    <t>17FPD</t>
  </si>
  <si>
    <t>13FPD - 11FPD</t>
  </si>
  <si>
    <t>18FPD</t>
  </si>
  <si>
    <t>17FPD - (16FPD + 16.1FPD)</t>
  </si>
  <si>
    <t>Programme:</t>
  </si>
  <si>
    <t xml:space="preserve"> [specify]</t>
  </si>
  <si>
    <t>WRZ(s) impacted</t>
  </si>
  <si>
    <t>List IDs</t>
  </si>
  <si>
    <t>DYAA - 1 in 500</t>
  </si>
  <si>
    <t>Description of key triggers for alternative programme activation</t>
  </si>
  <si>
    <t xml:space="preserve">Detail which component(s) changed in your baseline alternative plan and specifically when would the alternative programme be triggered
</t>
  </si>
  <si>
    <t xml:space="preserve">
Monitoring and triggering of alternative programme</t>
  </si>
  <si>
    <t xml:space="preserve">
Specify what you will monitor, at what frequency, to assess whether the alternative programme is required.</t>
  </si>
  <si>
    <t>Insert figure to represent your adaptive programmes here
 if applicable</t>
  </si>
  <si>
    <t>Option differences to preferred (most likely) programme</t>
  </si>
  <si>
    <t xml:space="preserve">Additional options selected: State option IDs
Preferred options removed: State Option IDs
This should be aligned to options flagged in your alternative programme in tables 4 and 5. </t>
  </si>
  <si>
    <t>NPV cost associated with programme (£000)</t>
  </si>
  <si>
    <t xml:space="preserve">Likelihood </t>
  </si>
  <si>
    <t>Earliest expected trigger year</t>
  </si>
  <si>
    <t>5 Year totals</t>
  </si>
  <si>
    <t>BL SDB Component</t>
  </si>
  <si>
    <t>2024/25</t>
  </si>
  <si>
    <t>2025/26</t>
  </si>
  <si>
    <t>2026/27</t>
  </si>
  <si>
    <t>2027/28</t>
  </si>
  <si>
    <t>2028/29</t>
  </si>
  <si>
    <t>2029/30</t>
  </si>
  <si>
    <t>2034/35</t>
  </si>
  <si>
    <t>2039/40</t>
  </si>
  <si>
    <t>2044/45</t>
  </si>
  <si>
    <t>2049/50</t>
  </si>
  <si>
    <t>2054/55</t>
  </si>
  <si>
    <t>2059/60</t>
  </si>
  <si>
    <t>2064/65</t>
  </si>
  <si>
    <t>2069/70</t>
  </si>
  <si>
    <t>2074/75</t>
  </si>
  <si>
    <t>2079/80</t>
  </si>
  <si>
    <t>2084/85</t>
  </si>
  <si>
    <t>2089/90</t>
  </si>
  <si>
    <t>2094/95</t>
  </si>
  <si>
    <t>2099/100</t>
  </si>
  <si>
    <t>AP1BL</t>
  </si>
  <si>
    <t>AP2BL</t>
  </si>
  <si>
    <t xml:space="preserve">AP3BL </t>
  </si>
  <si>
    <t>AP5BL</t>
  </si>
  <si>
    <t>FP SDB Component</t>
  </si>
  <si>
    <t>AP1FP</t>
  </si>
  <si>
    <t>AP2FP</t>
  </si>
  <si>
    <t>AP3FP</t>
  </si>
  <si>
    <t>AP4FP</t>
  </si>
  <si>
    <t>Expenditure element</t>
  </si>
  <si>
    <t>Expenditure type</t>
  </si>
  <si>
    <t>AP6FP</t>
  </si>
  <si>
    <t>Totex increases (base)</t>
  </si>
  <si>
    <t>Totex</t>
  </si>
  <si>
    <t>AP7FP</t>
  </si>
  <si>
    <t>Totex savings (base)</t>
  </si>
  <si>
    <t>AP8FP</t>
  </si>
  <si>
    <t>Totex total (base)</t>
  </si>
  <si>
    <t>AP9FP</t>
  </si>
  <si>
    <t>Total enhancement expenditure</t>
  </si>
  <si>
    <t>AP10FP</t>
  </si>
  <si>
    <t>AP11FP</t>
  </si>
  <si>
    <t>Preferred (most likely) programme</t>
  </si>
  <si>
    <t>NPV cost associated with plan (£000)</t>
  </si>
  <si>
    <t>Table 8a: Summary Base Totex expenditure for programme consistent with RAG  reporting requirements</t>
  </si>
  <si>
    <t>Annual totals</t>
  </si>
  <si>
    <t>Five year totals</t>
  </si>
  <si>
    <t>Reference</t>
  </si>
  <si>
    <t>2030-31 
to 
2034-35</t>
  </si>
  <si>
    <t>2035-36 
to 
2039-40</t>
  </si>
  <si>
    <t>2040-41 
to 
2044-45</t>
  </si>
  <si>
    <t>2045-46 
to 
2049-50</t>
  </si>
  <si>
    <t>2050-51 
to 
2054-55</t>
  </si>
  <si>
    <t>2055-56 
to 
2059-60</t>
  </si>
  <si>
    <t>2060-61 
to 
2064-65</t>
  </si>
  <si>
    <t>2065-66 
to 
2069-70</t>
  </si>
  <si>
    <t>2070-71 
to 
2074-75</t>
  </si>
  <si>
    <t>2075-76 
to 
2079-80</t>
  </si>
  <si>
    <t>A1</t>
  </si>
  <si>
    <t>A2</t>
  </si>
  <si>
    <t>A3</t>
  </si>
  <si>
    <t>Total totex variance (base)</t>
  </si>
  <si>
    <t>Table 8b: Summary of supply-demand balance enhancement expenditure for programme consistent with RAG  reporting requirements</t>
  </si>
  <si>
    <t>B1</t>
  </si>
  <si>
    <t>Supply-side improvements</t>
  </si>
  <si>
    <t>B2</t>
  </si>
  <si>
    <t>B3</t>
  </si>
  <si>
    <t>B4</t>
  </si>
  <si>
    <t>Demand-side improvements (excl. leakage and metering)</t>
  </si>
  <si>
    <t>B5</t>
  </si>
  <si>
    <t>B6</t>
  </si>
  <si>
    <t>B7</t>
  </si>
  <si>
    <t>Leakage improvements</t>
  </si>
  <si>
    <t>B8</t>
  </si>
  <si>
    <t>B9</t>
  </si>
  <si>
    <t>B10</t>
  </si>
  <si>
    <t>Internal interconnectors</t>
  </si>
  <si>
    <t>B11</t>
  </si>
  <si>
    <t>B12</t>
  </si>
  <si>
    <t>B13</t>
  </si>
  <si>
    <t>Strategic regional water resources</t>
  </si>
  <si>
    <t>B14</t>
  </si>
  <si>
    <t>B15</t>
  </si>
  <si>
    <t>B16</t>
  </si>
  <si>
    <t xml:space="preserve">Total supply demand expenditure </t>
  </si>
  <si>
    <t>Table 8c: Summary of metering enhancement expenditure for  programme consistent with RAG  reporting requirements</t>
  </si>
  <si>
    <t>C1</t>
  </si>
  <si>
    <t>New meters requested by existing customers (optants)</t>
  </si>
  <si>
    <t>£M</t>
  </si>
  <si>
    <t>C1.1</t>
  </si>
  <si>
    <t>New basic meters requested by existing customers (optants)</t>
  </si>
  <si>
    <t>C1.2</t>
  </si>
  <si>
    <t>New AMR meters requested by existing customers (optants)</t>
  </si>
  <si>
    <t>C1.3</t>
  </si>
  <si>
    <t>New AMI meters requested by existing customers (optants)</t>
  </si>
  <si>
    <t>C2</t>
  </si>
  <si>
    <t>C2.1</t>
  </si>
  <si>
    <t>C2.2</t>
  </si>
  <si>
    <t>C2.3</t>
  </si>
  <si>
    <t>C3</t>
  </si>
  <si>
    <t>C4</t>
  </si>
  <si>
    <t>New meters introduced by companies for existing customers</t>
  </si>
  <si>
    <t>C4.1</t>
  </si>
  <si>
    <t>New basic meters introduced by companies for existing customers (optants)</t>
  </si>
  <si>
    <t>C4.2</t>
  </si>
  <si>
    <t>New AMR meters  introduced by companies for existing customers (optants)</t>
  </si>
  <si>
    <t>C4.3</t>
  </si>
  <si>
    <t>New AMI meters introduced by companies for existing customers (optants)</t>
  </si>
  <si>
    <t>C5</t>
  </si>
  <si>
    <t>C5.1</t>
  </si>
  <si>
    <t>C5.2</t>
  </si>
  <si>
    <t>New AMR meters introduced by companies for existing customers (optants)</t>
  </si>
  <si>
    <t>C5.3</t>
  </si>
  <si>
    <t>C6</t>
  </si>
  <si>
    <t>C7</t>
  </si>
  <si>
    <t>New meters for existing customers - business</t>
  </si>
  <si>
    <t>C7.1</t>
  </si>
  <si>
    <t>New basic meters for existing customers - business</t>
  </si>
  <si>
    <t>C7.2</t>
  </si>
  <si>
    <t>New AMR meters for existing customers - business</t>
  </si>
  <si>
    <t>C7.3</t>
  </si>
  <si>
    <t>New AMI meters for existing customers - business</t>
  </si>
  <si>
    <t>C8</t>
  </si>
  <si>
    <t>C8.1</t>
  </si>
  <si>
    <t>C8.2</t>
  </si>
  <si>
    <t>C8.3</t>
  </si>
  <si>
    <t>C9</t>
  </si>
  <si>
    <t>C10</t>
  </si>
  <si>
    <t>Replacement of existing basic meters with AMR meters</t>
  </si>
  <si>
    <t>C11</t>
  </si>
  <si>
    <t>Replacement of existing basic meters with AMI meters</t>
  </si>
  <si>
    <t>C12</t>
  </si>
  <si>
    <t>Smart metering infrastructure</t>
  </si>
  <si>
    <t>C13</t>
  </si>
  <si>
    <t>C14</t>
  </si>
  <si>
    <t>C15</t>
  </si>
  <si>
    <t>C16</t>
  </si>
  <si>
    <t>C17</t>
  </si>
  <si>
    <t>C18</t>
  </si>
  <si>
    <t>C19</t>
  </si>
  <si>
    <t xml:space="preserve">Total metering expenditure </t>
  </si>
  <si>
    <t>Table 8d: Summary of total enhancement for programme  consistent with RAG  reporting requirements</t>
  </si>
  <si>
    <t>D1</t>
  </si>
  <si>
    <t xml:space="preserve">Total enhancement expenditure </t>
  </si>
  <si>
    <t>D2</t>
  </si>
  <si>
    <t>D3</t>
  </si>
  <si>
    <t>Table 8e: Summary of supply demand benefits for programme consistent with RAG  reporting requirements</t>
  </si>
  <si>
    <t>Benefit element</t>
  </si>
  <si>
    <t>E1</t>
  </si>
  <si>
    <t xml:space="preserve">Supply-side improvements </t>
  </si>
  <si>
    <t>Benefit</t>
  </si>
  <si>
    <t>E2</t>
  </si>
  <si>
    <t>Demand-side improvements (excluding leakage and metering)</t>
  </si>
  <si>
    <t>E3</t>
  </si>
  <si>
    <t>E4</t>
  </si>
  <si>
    <t>Internal interconnectors*</t>
  </si>
  <si>
    <t>E5</t>
  </si>
  <si>
    <t>Metering improvements</t>
  </si>
  <si>
    <t xml:space="preserve">E5.1 </t>
  </si>
  <si>
    <t>Benefits from new basic meter installations (household)</t>
  </si>
  <si>
    <t>E5.2</t>
  </si>
  <si>
    <t>Benefits from new AMR meter installations (household)</t>
  </si>
  <si>
    <t>E5.3</t>
  </si>
  <si>
    <t>Benefits from new AMI meter installations (household)</t>
  </si>
  <si>
    <t>E5.4</t>
  </si>
  <si>
    <t>Benefits from replacing (or upgrading) existing basic meters with AMR meters (household)</t>
  </si>
  <si>
    <t>E5.5</t>
  </si>
  <si>
    <t>Benefits from replacing (or upgrading) existing basic or AMR meters with AMI meters (household)</t>
  </si>
  <si>
    <t>E5.6</t>
  </si>
  <si>
    <t>Benefits from replacing (or upgrading) existing basic meters with AMR meters (non-household)</t>
  </si>
  <si>
    <t>E5.7</t>
  </si>
  <si>
    <t>Benefits from replacing (or upgrading) existing basic or AMR meters with AMI meters (non-household)</t>
  </si>
  <si>
    <t>Table 8f: Summary of totex leakage expenditure for programme consistent with RAG  reporting requirements</t>
  </si>
  <si>
    <t>F27</t>
  </si>
  <si>
    <t>Total leakage activity - Maintaining leakage</t>
  </si>
  <si>
    <t>F28</t>
  </si>
  <si>
    <t>Total leakage activity - Reducing leakage</t>
  </si>
  <si>
    <t>Least Cost Programme</t>
  </si>
  <si>
    <t>Table 8c: Summary of metering enhancement expenditure for programme consistent with RAG  reporting requirements</t>
  </si>
  <si>
    <t>Ofwat Core programme</t>
  </si>
  <si>
    <t>Option Type</t>
  </si>
  <si>
    <t>COMPANY</t>
  </si>
  <si>
    <t>WRZ_NAME</t>
  </si>
  <si>
    <t>RZ_ID</t>
  </si>
  <si>
    <t>WC id</t>
  </si>
  <si>
    <t>WRZ id</t>
  </si>
  <si>
    <t>Combined id</t>
  </si>
  <si>
    <t>Resource Options</t>
  </si>
  <si>
    <t>Affinity Water</t>
  </si>
  <si>
    <t>1 Misbourne</t>
  </si>
  <si>
    <t>AFW</t>
  </si>
  <si>
    <t>MS1</t>
  </si>
  <si>
    <t>AFWMS1</t>
  </si>
  <si>
    <t>2 Colne</t>
  </si>
  <si>
    <t>CN2</t>
  </si>
  <si>
    <t>AFWCN2</t>
  </si>
  <si>
    <t xml:space="preserve">Conjunctive use </t>
  </si>
  <si>
    <t>3 Lee</t>
  </si>
  <si>
    <t>LE3</t>
  </si>
  <si>
    <t>AFWLE3</t>
  </si>
  <si>
    <t>4 Pinn</t>
  </si>
  <si>
    <t>PN4</t>
  </si>
  <si>
    <t>AFWPN4</t>
  </si>
  <si>
    <t>5 Stort</t>
  </si>
  <si>
    <t>ST5</t>
  </si>
  <si>
    <t>AFWST5</t>
  </si>
  <si>
    <t>6 Wey</t>
  </si>
  <si>
    <t>WY6</t>
  </si>
  <si>
    <t>AFWWY6</t>
  </si>
  <si>
    <t>7 Dour</t>
  </si>
  <si>
    <t>DR7</t>
  </si>
  <si>
    <t>AFWDR7</t>
  </si>
  <si>
    <t>8 Brett</t>
  </si>
  <si>
    <t>BR8</t>
  </si>
  <si>
    <t>AFWBR8</t>
  </si>
  <si>
    <t>International import</t>
  </si>
  <si>
    <t>Anglian Water</t>
  </si>
  <si>
    <t>Essex Central</t>
  </si>
  <si>
    <t>AWS</t>
  </si>
  <si>
    <t>EXC</t>
  </si>
  <si>
    <t>AWSEXC</t>
  </si>
  <si>
    <t>Essex South</t>
  </si>
  <si>
    <t>EXS</t>
  </si>
  <si>
    <t>AWSEXS</t>
  </si>
  <si>
    <t>Fenland</t>
  </si>
  <si>
    <t>FND</t>
  </si>
  <si>
    <t>AWSFND</t>
  </si>
  <si>
    <t>New reservoir</t>
  </si>
  <si>
    <t>Hartlepool</t>
  </si>
  <si>
    <t>HPL</t>
  </si>
  <si>
    <t>AWSHPL</t>
  </si>
  <si>
    <t>Lincolnshire Bourne</t>
  </si>
  <si>
    <t>LNB</t>
  </si>
  <si>
    <t>AWSLNB</t>
  </si>
  <si>
    <t>New technology</t>
  </si>
  <si>
    <t>Lincolnshire Central</t>
  </si>
  <si>
    <t>LNC</t>
  </si>
  <si>
    <t>AWSLNC</t>
  </si>
  <si>
    <t>New water treatment works</t>
  </si>
  <si>
    <t>Lincolnshire East</t>
  </si>
  <si>
    <t>LNE</t>
  </si>
  <si>
    <t>AWSLNE</t>
  </si>
  <si>
    <t>Reduction of raw water losses</t>
  </si>
  <si>
    <t>Lincolnshire Retford and Gainsborough</t>
  </si>
  <si>
    <t>LNN</t>
  </si>
  <si>
    <t>AWSLNN</t>
  </si>
  <si>
    <t>Reservoir enlargement</t>
  </si>
  <si>
    <t>Norfolk Aylsham</t>
  </si>
  <si>
    <t>NAY</t>
  </si>
  <si>
    <t>AWSNAY</t>
  </si>
  <si>
    <t>Surface water enhancement</t>
  </si>
  <si>
    <t>Norfolk Bradenham</t>
  </si>
  <si>
    <t>NBR</t>
  </si>
  <si>
    <t>AWSNBR</t>
  </si>
  <si>
    <t>Norfolk East Dereham</t>
  </si>
  <si>
    <t>NED</t>
  </si>
  <si>
    <t>AWSNED</t>
  </si>
  <si>
    <t>New/Enhanced pumping station</t>
  </si>
  <si>
    <t>Production Options</t>
  </si>
  <si>
    <t>Norfolk East Harling</t>
  </si>
  <si>
    <t>NEH</t>
  </si>
  <si>
    <t>AWSNEH</t>
  </si>
  <si>
    <t>Norfolk Happisburgh</t>
  </si>
  <si>
    <t>NHA</t>
  </si>
  <si>
    <t>AWSNHA</t>
  </si>
  <si>
    <t>Water treatment works capacity increase</t>
  </si>
  <si>
    <t>Norfolk Harleston</t>
  </si>
  <si>
    <t>NHL</t>
  </si>
  <si>
    <t>AWSNHL</t>
  </si>
  <si>
    <t>Water treatment works loss recovery</t>
  </si>
  <si>
    <t>Norfolk North Coast</t>
  </si>
  <si>
    <t>NNC</t>
  </si>
  <si>
    <t>AWSNNC</t>
  </si>
  <si>
    <t>Active leakage management</t>
  </si>
  <si>
    <t>Distribution Options</t>
  </si>
  <si>
    <t>Norfolk Norwich &amp; the Broads</t>
  </si>
  <si>
    <t>NTB</t>
  </si>
  <si>
    <t>AWSNTB</t>
  </si>
  <si>
    <t>Norfolk Wymondham</t>
  </si>
  <si>
    <t>NWY</t>
  </si>
  <si>
    <t>AWSNWY</t>
  </si>
  <si>
    <t>Internal potable transfer</t>
  </si>
  <si>
    <t>Ruthamford Central</t>
  </si>
  <si>
    <t>RTC</t>
  </si>
  <si>
    <t>AWSRTC</t>
  </si>
  <si>
    <t>Mains replacement (not trunk mains)</t>
  </si>
  <si>
    <t>Ruthamford North</t>
  </si>
  <si>
    <t>RTN</t>
  </si>
  <si>
    <t>AWSRTN</t>
  </si>
  <si>
    <t>Other leakage control</t>
  </si>
  <si>
    <t>Ruthamford South</t>
  </si>
  <si>
    <t>RTS</t>
  </si>
  <si>
    <t>AWSRTS</t>
  </si>
  <si>
    <t>Pressure management</t>
  </si>
  <si>
    <t>Ruthamford West</t>
  </si>
  <si>
    <t>RTW</t>
  </si>
  <si>
    <t>AWSRTW</t>
  </si>
  <si>
    <t>South Humber Bank</t>
  </si>
  <si>
    <t>SHB</t>
  </si>
  <si>
    <t>AWSSHB</t>
  </si>
  <si>
    <t>Change in levels of service</t>
  </si>
  <si>
    <t>Customer Options</t>
  </si>
  <si>
    <t>Suffolk East</t>
  </si>
  <si>
    <t>SUE</t>
  </si>
  <si>
    <t>AWSSUE</t>
  </si>
  <si>
    <t>Household water audit</t>
  </si>
  <si>
    <t>Suffolk Ixworth</t>
  </si>
  <si>
    <t>SUI</t>
  </si>
  <si>
    <t>AWSSUI</t>
  </si>
  <si>
    <t>Household water recycling</t>
  </si>
  <si>
    <t>Suffolk Sudbury</t>
  </si>
  <si>
    <t>SUS</t>
  </si>
  <si>
    <t>AWSSUS</t>
  </si>
  <si>
    <t>Metering change of occupancy</t>
  </si>
  <si>
    <t>Suffolk Thetford</t>
  </si>
  <si>
    <t>SUT</t>
  </si>
  <si>
    <t>AWSSUT</t>
  </si>
  <si>
    <t>Metering compulsory</t>
  </si>
  <si>
    <t>Suffolk West &amp; Cambs</t>
  </si>
  <si>
    <t>SWC</t>
  </si>
  <si>
    <t>AWSSWC</t>
  </si>
  <si>
    <t>Metering optants</t>
  </si>
  <si>
    <t>Bristol Water</t>
  </si>
  <si>
    <t>Bristol</t>
  </si>
  <si>
    <t>BWX</t>
  </si>
  <si>
    <t>BRS</t>
  </si>
  <si>
    <t>BWXBRS</t>
  </si>
  <si>
    <t>Metering other selective</t>
  </si>
  <si>
    <t>Cambridge Water</t>
  </si>
  <si>
    <t>Cambridge</t>
  </si>
  <si>
    <t>CAM</t>
  </si>
  <si>
    <t>CAMCAM</t>
  </si>
  <si>
    <t>Non-household water audit</t>
  </si>
  <si>
    <t>Dwr Cymru Welsh Water</t>
  </si>
  <si>
    <t>Alwen /Dee</t>
  </si>
  <si>
    <t>DCW</t>
  </si>
  <si>
    <t>ALW</t>
  </si>
  <si>
    <t>DCWALW</t>
  </si>
  <si>
    <t>Bala</t>
  </si>
  <si>
    <t>BAL</t>
  </si>
  <si>
    <t>DCWBAL</t>
  </si>
  <si>
    <t>Rainwater harvesting</t>
  </si>
  <si>
    <t>Blaenau Ffestiniog</t>
  </si>
  <si>
    <t>BFF</t>
  </si>
  <si>
    <t>DCWBFF</t>
  </si>
  <si>
    <t>Brecon</t>
  </si>
  <si>
    <t>BCN</t>
  </si>
  <si>
    <t>DCWBCN</t>
  </si>
  <si>
    <t>Supply pipe repairs / replacement</t>
  </si>
  <si>
    <t>Clwyd Coastal</t>
  </si>
  <si>
    <t>CCT</t>
  </si>
  <si>
    <t>DCWCCT</t>
  </si>
  <si>
    <t>Dyffryn Conwy</t>
  </si>
  <si>
    <t>CWY</t>
  </si>
  <si>
    <t>DCWCWY</t>
  </si>
  <si>
    <t>Elan/Builth Wells</t>
  </si>
  <si>
    <t>EBW</t>
  </si>
  <si>
    <t>DCWEBW</t>
  </si>
  <si>
    <t>Drought - water use restrictions</t>
  </si>
  <si>
    <t>Harlech/Barmouth</t>
  </si>
  <si>
    <t>HBA</t>
  </si>
  <si>
    <t>DCWHBA</t>
  </si>
  <si>
    <t>Hereford C.U. System</t>
  </si>
  <si>
    <t>HRF</t>
  </si>
  <si>
    <t>DCWHRF</t>
  </si>
  <si>
    <t>Lleyn</t>
  </si>
  <si>
    <t>LLN</t>
  </si>
  <si>
    <t>DCWLLN</t>
  </si>
  <si>
    <t>Llyswen</t>
  </si>
  <si>
    <t>LYW</t>
  </si>
  <si>
    <t>DCWLYW</t>
  </si>
  <si>
    <t>Mid &amp; South Ceredigion</t>
  </si>
  <si>
    <t>MSC</t>
  </si>
  <si>
    <t>DCWMSC</t>
  </si>
  <si>
    <t>Monmouth</t>
  </si>
  <si>
    <t>MNM</t>
  </si>
  <si>
    <t>DCWMNM</t>
  </si>
  <si>
    <t>North Ceredigion</t>
  </si>
  <si>
    <t>NTC</t>
  </si>
  <si>
    <t>DCWNTC</t>
  </si>
  <si>
    <t>North Eryri / Ynys Mon</t>
  </si>
  <si>
    <t>NTE</t>
  </si>
  <si>
    <t>DCWNTE</t>
  </si>
  <si>
    <t>Pembrokeshire</t>
  </si>
  <si>
    <t>PBK</t>
  </si>
  <si>
    <t>DCWPBK</t>
  </si>
  <si>
    <t>Pilleth</t>
  </si>
  <si>
    <t>PLH</t>
  </si>
  <si>
    <t>DCWPLH</t>
  </si>
  <si>
    <t>Ross-on-Wye</t>
  </si>
  <si>
    <t>ROW</t>
  </si>
  <si>
    <t>DCWROW</t>
  </si>
  <si>
    <t>SE Wales C.U. System</t>
  </si>
  <si>
    <t>SEW</t>
  </si>
  <si>
    <t>DCWSEW</t>
  </si>
  <si>
    <t>South Meirionydd</t>
  </si>
  <si>
    <t>SMR</t>
  </si>
  <si>
    <t>DCWSMR</t>
  </si>
  <si>
    <t>Tywi C.U. System</t>
  </si>
  <si>
    <t>TYW</t>
  </si>
  <si>
    <t>DCWTYW</t>
  </si>
  <si>
    <t>Tywyn / Aberdyfi</t>
  </si>
  <si>
    <t>TYN</t>
  </si>
  <si>
    <t>DCWTYN</t>
  </si>
  <si>
    <t>Vowchurch</t>
  </si>
  <si>
    <t>VWH</t>
  </si>
  <si>
    <t>DCWVWH</t>
  </si>
  <si>
    <t>Whitbourne</t>
  </si>
  <si>
    <t>WTB</t>
  </si>
  <si>
    <t>DCWWTB</t>
  </si>
  <si>
    <t>Essex and Suffolk Water</t>
  </si>
  <si>
    <t>Blyth</t>
  </si>
  <si>
    <t>ESW</t>
  </si>
  <si>
    <t>BLY</t>
  </si>
  <si>
    <t>ESWBLY</t>
  </si>
  <si>
    <t>Essex</t>
  </si>
  <si>
    <t>ESX</t>
  </si>
  <si>
    <t>ESWESX</t>
  </si>
  <si>
    <t>Hartismere</t>
  </si>
  <si>
    <t>HRT</t>
  </si>
  <si>
    <t>ESWHRT</t>
  </si>
  <si>
    <t>Northern Central</t>
  </si>
  <si>
    <t>NCT</t>
  </si>
  <si>
    <t>ESWNCT</t>
  </si>
  <si>
    <t xml:space="preserve">Hafren dyfrdwy </t>
  </si>
  <si>
    <t>Llandinam and Llanwrin</t>
  </si>
  <si>
    <t>HDD</t>
  </si>
  <si>
    <t>LAL</t>
  </si>
  <si>
    <t>HDDLAL</t>
  </si>
  <si>
    <t>Llanfyllin</t>
  </si>
  <si>
    <t>LLF</t>
  </si>
  <si>
    <t>HDDLLF</t>
  </si>
  <si>
    <t>Saltney</t>
  </si>
  <si>
    <t>SAL</t>
  </si>
  <si>
    <t>HDDSAL</t>
  </si>
  <si>
    <t>Wrexham</t>
  </si>
  <si>
    <t>WRX</t>
  </si>
  <si>
    <t>HDDWRX</t>
  </si>
  <si>
    <t>Northumbrian Water</t>
  </si>
  <si>
    <t>Berwick-Fowberry</t>
  </si>
  <si>
    <t>NWL</t>
  </si>
  <si>
    <t>BWF</t>
  </si>
  <si>
    <t>NWLBWF</t>
  </si>
  <si>
    <t>Kielder</t>
  </si>
  <si>
    <t>KLD</t>
  </si>
  <si>
    <t>NWLKLD</t>
  </si>
  <si>
    <t>Portsmouth Water</t>
  </si>
  <si>
    <t>Portsmouth</t>
  </si>
  <si>
    <t>PWS</t>
  </si>
  <si>
    <t>PRT</t>
  </si>
  <si>
    <t>PWSPRT</t>
  </si>
  <si>
    <t>SES Water</t>
  </si>
  <si>
    <t>SES</t>
  </si>
  <si>
    <t>SESSES</t>
  </si>
  <si>
    <t>Severn Trent Water</t>
  </si>
  <si>
    <t>Bishops Castle</t>
  </si>
  <si>
    <t>SVT</t>
  </si>
  <si>
    <t>BCS</t>
  </si>
  <si>
    <t>SVTBCS</t>
  </si>
  <si>
    <t>Chester</t>
  </si>
  <si>
    <t>CHS</t>
  </si>
  <si>
    <t>SVTCHS</t>
  </si>
  <si>
    <t>Forest and Stroud</t>
  </si>
  <si>
    <t>FAS</t>
  </si>
  <si>
    <t>SVTFAS</t>
  </si>
  <si>
    <t>Kinsall</t>
  </si>
  <si>
    <t>KSL</t>
  </si>
  <si>
    <t>SVTKSL</t>
  </si>
  <si>
    <t>Mardy</t>
  </si>
  <si>
    <t>MDY</t>
  </si>
  <si>
    <t>SVTMDY</t>
  </si>
  <si>
    <t>Newark</t>
  </si>
  <si>
    <t>NWK</t>
  </si>
  <si>
    <t>SVTNWK</t>
  </si>
  <si>
    <t>North Staffs</t>
  </si>
  <si>
    <t>NST</t>
  </si>
  <si>
    <t>SVTNST</t>
  </si>
  <si>
    <t>Rutland</t>
  </si>
  <si>
    <t>RTL</t>
  </si>
  <si>
    <t>SVTRTL</t>
  </si>
  <si>
    <t>Ruyton</t>
  </si>
  <si>
    <t>RYN</t>
  </si>
  <si>
    <t>SVTRYN</t>
  </si>
  <si>
    <t>Shelton</t>
  </si>
  <si>
    <t>SHN</t>
  </si>
  <si>
    <t>SVTSHN</t>
  </si>
  <si>
    <t>Stafford</t>
  </si>
  <si>
    <t>STF</t>
  </si>
  <si>
    <t>SVTSTF</t>
  </si>
  <si>
    <t>SvT - Nottinghamshire</t>
  </si>
  <si>
    <t>NTT</t>
  </si>
  <si>
    <t>SVTNTT</t>
  </si>
  <si>
    <t>SvT- Strategic Grid</t>
  </si>
  <si>
    <t>SGD</t>
  </si>
  <si>
    <t>SVTSGD</t>
  </si>
  <si>
    <t>Whitchurch and Wem</t>
  </si>
  <si>
    <t>WAW</t>
  </si>
  <si>
    <t>SVTWAW</t>
  </si>
  <si>
    <t>Wolverhampton</t>
  </si>
  <si>
    <t>WVH</t>
  </si>
  <si>
    <t>SVTWVH</t>
  </si>
  <si>
    <t>South East Water</t>
  </si>
  <si>
    <t>Tunbridge Wells (1)</t>
  </si>
  <si>
    <t>TW1</t>
  </si>
  <si>
    <t>SEWTW1</t>
  </si>
  <si>
    <t>Haywards Heath (2)</t>
  </si>
  <si>
    <t>HH2</t>
  </si>
  <si>
    <t>SEWHH2</t>
  </si>
  <si>
    <t>Eastbourne (3)</t>
  </si>
  <si>
    <t>EB3</t>
  </si>
  <si>
    <t>SEWEB3</t>
  </si>
  <si>
    <t>Bracknell (4)</t>
  </si>
  <si>
    <t>BK4</t>
  </si>
  <si>
    <t>SEWBK4</t>
  </si>
  <si>
    <t>Farnham (5)</t>
  </si>
  <si>
    <t>FN5</t>
  </si>
  <si>
    <t>SEWFN5</t>
  </si>
  <si>
    <t>Maidstone (6)</t>
  </si>
  <si>
    <t>MT6</t>
  </si>
  <si>
    <t>SEWMT6</t>
  </si>
  <si>
    <t>Cranbrook (7)</t>
  </si>
  <si>
    <t>CB7</t>
  </si>
  <si>
    <t>SEWCB7</t>
  </si>
  <si>
    <t>Ashford (8)</t>
  </si>
  <si>
    <t>AF8</t>
  </si>
  <si>
    <t>SEWAF8</t>
  </si>
  <si>
    <t>South Staffordshire Water</t>
  </si>
  <si>
    <t>South Staffordshire</t>
  </si>
  <si>
    <t>SSW</t>
  </si>
  <si>
    <t>SSWSSW</t>
  </si>
  <si>
    <t>South West Water</t>
  </si>
  <si>
    <t>Bournemouth</t>
  </si>
  <si>
    <t>SWW</t>
  </si>
  <si>
    <t>BNM</t>
  </si>
  <si>
    <t>SWWBNM</t>
  </si>
  <si>
    <t>Colliford</t>
  </si>
  <si>
    <t>CLF</t>
  </si>
  <si>
    <t>SWWCLF</t>
  </si>
  <si>
    <t>Roadford</t>
  </si>
  <si>
    <t>RDF</t>
  </si>
  <si>
    <t>SWWRDF</t>
  </si>
  <si>
    <t>Wimbleball</t>
  </si>
  <si>
    <t>WMB</t>
  </si>
  <si>
    <t>SWWWMB</t>
  </si>
  <si>
    <t>Southern Water</t>
  </si>
  <si>
    <t>Hamps Andover</t>
  </si>
  <si>
    <t>SWS</t>
  </si>
  <si>
    <t>HAD</t>
  </si>
  <si>
    <t>SWSHAD</t>
  </si>
  <si>
    <t>Hamps Kingsclere</t>
  </si>
  <si>
    <t>HKC</t>
  </si>
  <si>
    <t>SWSHKC</t>
  </si>
  <si>
    <t>Hamps Rural</t>
  </si>
  <si>
    <t>HRU</t>
  </si>
  <si>
    <t>SWSHRU</t>
  </si>
  <si>
    <t>Hamps Winchester</t>
  </si>
  <si>
    <t>HWN</t>
  </si>
  <si>
    <t>SWSHWN</t>
  </si>
  <si>
    <t>Isle of Wight</t>
  </si>
  <si>
    <t>IOW</t>
  </si>
  <si>
    <t>SWSIOW</t>
  </si>
  <si>
    <t>Kent Medway East</t>
  </si>
  <si>
    <t>KME</t>
  </si>
  <si>
    <t>SWSKME</t>
  </si>
  <si>
    <t>Kent Medway West</t>
  </si>
  <si>
    <t>KMW</t>
  </si>
  <si>
    <t>SWSKMW</t>
  </si>
  <si>
    <t>Kent Thannet</t>
  </si>
  <si>
    <t>KTH</t>
  </si>
  <si>
    <t>SWSKTH</t>
  </si>
  <si>
    <t>Southampton East</t>
  </si>
  <si>
    <t>HSE</t>
  </si>
  <si>
    <t>SWSHSE</t>
  </si>
  <si>
    <t>Southampton West</t>
  </si>
  <si>
    <t>HSW</t>
  </si>
  <si>
    <t>SWSHSW</t>
  </si>
  <si>
    <t>Sussex Brighton</t>
  </si>
  <si>
    <t>SBR</t>
  </si>
  <si>
    <t>SWSSBR</t>
  </si>
  <si>
    <t>Sussex Hastings</t>
  </si>
  <si>
    <t>SHT</t>
  </si>
  <si>
    <t>SWSSHT</t>
  </si>
  <si>
    <t>Sussex North</t>
  </si>
  <si>
    <t>SNT</t>
  </si>
  <si>
    <t>SWSSNT</t>
  </si>
  <si>
    <t>Sussex Worthing</t>
  </si>
  <si>
    <t>SWR</t>
  </si>
  <si>
    <t>SWSSWR</t>
  </si>
  <si>
    <t>Thames Water</t>
  </si>
  <si>
    <t>Guildford</t>
  </si>
  <si>
    <t>TWS</t>
  </si>
  <si>
    <t>GLF</t>
  </si>
  <si>
    <t>TWSGLF</t>
  </si>
  <si>
    <t>Henley</t>
  </si>
  <si>
    <t>HNY</t>
  </si>
  <si>
    <t>TWSHNY</t>
  </si>
  <si>
    <t>Kennet Valley</t>
  </si>
  <si>
    <t>KNV</t>
  </si>
  <si>
    <t>TWSKNV</t>
  </si>
  <si>
    <t>London</t>
  </si>
  <si>
    <t>LND</t>
  </si>
  <si>
    <t>TWSLND</t>
  </si>
  <si>
    <t>Slough Wycombe Aylesbury</t>
  </si>
  <si>
    <t>SWA</t>
  </si>
  <si>
    <t>TWSSWA</t>
  </si>
  <si>
    <t>SWOX</t>
  </si>
  <si>
    <t>SWX</t>
  </si>
  <si>
    <t>TWSSWX</t>
  </si>
  <si>
    <t>United Utilities</t>
  </si>
  <si>
    <t>Carlisle</t>
  </si>
  <si>
    <t>UUX</t>
  </si>
  <si>
    <t>CRL</t>
  </si>
  <si>
    <t>UUXCRL</t>
  </si>
  <si>
    <t>North Eden</t>
  </si>
  <si>
    <t>UUXNED</t>
  </si>
  <si>
    <t>UU-Strategic</t>
  </si>
  <si>
    <t>STG</t>
  </si>
  <si>
    <t>UUXSTG</t>
  </si>
  <si>
    <t>Veolia Water Projects</t>
  </si>
  <si>
    <t>Veolia Water P</t>
  </si>
  <si>
    <t>VWP</t>
  </si>
  <si>
    <t>TDW</t>
  </si>
  <si>
    <t>VWPTDW</t>
  </si>
  <si>
    <t>Wessex Water</t>
  </si>
  <si>
    <t>Wessex</t>
  </si>
  <si>
    <t>WXW</t>
  </si>
  <si>
    <t>WSX</t>
  </si>
  <si>
    <t>WXWWSX</t>
  </si>
  <si>
    <t>Yorkshire Water</t>
  </si>
  <si>
    <t>East SWZ</t>
  </si>
  <si>
    <t>YWS</t>
  </si>
  <si>
    <t>EST</t>
  </si>
  <si>
    <t>YWSEST</t>
  </si>
  <si>
    <t>Grid SWZ</t>
  </si>
  <si>
    <t>GRD</t>
  </si>
  <si>
    <t>YWSGRD</t>
  </si>
  <si>
    <t>NAV</t>
  </si>
  <si>
    <t>NAVNAV</t>
  </si>
  <si>
    <t>Veolia Water Projects Limited</t>
  </si>
  <si>
    <t>2019/20</t>
  </si>
  <si>
    <t>SW/043/0024/006</t>
  </si>
  <si>
    <t>Abstraction boreholes BH2, BH3 and Chalkpit</t>
  </si>
  <si>
    <t>-</t>
  </si>
  <si>
    <t>New agreement between VWPL and WW has been completed, the volumes will therefore be accordance with the new agreement. Further discussions may be required if sustainability reductions are implemented on VWPL by the EA.</t>
  </si>
  <si>
    <t>No changes</t>
  </si>
  <si>
    <t>Installing meters or AMR 'smart' meters within MoD infrastructure within garrisons. This option will include the water supply to two military garrisons having AMR 'smart' meters being installed to monitor water consumption.</t>
  </si>
  <si>
    <t>Installing meters or AMR 'smart' meters within MoD SFA properties. This option will include a number of military SFA having meters being installed to monitor water consumption.</t>
  </si>
  <si>
    <t>The water consumption assessment criteria for non-measured households.                                        Within households within the network where installing meters is not possible due to building constraints etc, VWPL customer services team issues a questionnaire asking for details on household consumptions. This includes how frequently the household uses water consuming devices, such as washing machines and dishwashers.</t>
  </si>
  <si>
    <t>Offering Customers the option to undertake rainwater harvesting within their households.                                 VWPL are considering launching a campaign to educate customers and the MoD on the benefits of undertaking rainwater harvesting within their properties.</t>
  </si>
  <si>
    <t>Customer education and engagement on efficient water usage within the wider network.                                 VWPL has launched a campaign to educate and engage with the customers and the MoD on efficient water usage. This in turn will reduce overall customer consumption and save the customer money on their annual bills.</t>
  </si>
  <si>
    <t>VWPL revoking the Leckford Bridge bulk export.                                            The Leckford Bridge bulk transfer represents approximately 15 to 30% of total consumption. As such, this option would create additional supply for the VWPL customers and help to reduce any potential impact on the wider environment, including the Nine Mile River.</t>
  </si>
  <si>
    <t xml:space="preserve">Reduce leakage by increasing the network renewal rate (main and service pipe)
                     </t>
  </si>
  <si>
    <t>Reduce leakage by more active leakage controls.</t>
  </si>
  <si>
    <t>Reduce Leakage using an improved pressure management system.                                                                                               The average pressure within the Tidworth network is currently 49 m/h and is maintained by three pressure management systems. It is possible to reduce the pressure to 40 m/h. This will help to reduce background leakage and subsequently reduce occurrences of burst mains within the network.</t>
  </si>
  <si>
    <t>Leakage Benchmarking</t>
  </si>
  <si>
    <t>Y</t>
  </si>
  <si>
    <t>N</t>
  </si>
  <si>
    <t>This option would require the engagement with the MOD and their retailer.</t>
  </si>
  <si>
    <t>No other options would be involved in the implementation of this option.</t>
  </si>
  <si>
    <t>This is one of VWPL preferred options to help reduce and manage customer demand within the active network.</t>
  </si>
  <si>
    <t>The metering of the MOD garrisons should be completed by March 2023.</t>
  </si>
  <si>
    <t>The programme of works should be finished in 2023.</t>
  </si>
  <si>
    <t>The metering of the Tidworth and Perham Down Garrisons will cost VWPL approximately £150,000 GBP.</t>
  </si>
  <si>
    <t> N/A- Veolia do not submit business plans under the PR24 programme due to the small size of the company. As such, VWPL operate under OFWAT annual small company return programme and are therefore not required to present this information in the WRMP.</t>
  </si>
  <si>
    <t> N/A</t>
  </si>
  <si>
    <t>This option would require the agreement of the MoD and SFA customers</t>
  </si>
  <si>
    <t>The programme of works has is likely to commence in 2023 and VWPL has allowed approximately 10 years for the works to be completed.</t>
  </si>
  <si>
    <t>The programme of works has already is likely to commence in 2023 amd VWPL has allowed approximately 10 years for the works to be completed.</t>
  </si>
  <si>
    <t>It is likely that this option will cost in the region of £80,000 GBP.</t>
  </si>
  <si>
    <t>This option would require the agreement of VWPL customers.</t>
  </si>
  <si>
    <t>This is one of VWPL preferred options to help reduce and manage customer demand within unmeasured households in the active network.</t>
  </si>
  <si>
    <t> The option is currently being discussed with VWPL customer service team and is likely to take 6 months to organise.</t>
  </si>
  <si>
    <t>The option will commence in March 2023, in accordance with the annual billing.</t>
  </si>
  <si>
    <t>It is likely that this option will cost less than £1,000 GBP annually as it will be issued with the annual customer bills in March.</t>
  </si>
  <si>
    <t>All households that can easily be metered within the wider network have been. However, approximately 20% of household properties cannot be metered due to unforseen constraints, including the age and structural integrity of the property. Therefore, for meters to be installed within these property, significant construction works would be required and VWPL would require the agreement of VWPL customers.</t>
  </si>
  <si>
    <t>The remaining properties within the network where there are constraints associated with installing meters, VWPL offers an opt-in type investment option within the network to install meters. The option would conserve water consumption within the region of approximately 0.05 Ml/d compared to the £206,000 GBP total network cost. As such, it is not considered to be financially viable for VWPL.</t>
  </si>
  <si>
    <t>This option would require the engagement with VWPL customers.</t>
  </si>
  <si>
    <t>While this option is likely to reduce overall demand by approximately 0.001M/ld. VWPL require additional time to establish the logistics of the option and therefore is not considered viable.</t>
  </si>
  <si>
    <t>This option would require the engagement with the MOD and VWPL customers.</t>
  </si>
  <si>
    <t>VWPL has already commenced this option in accordance with the MoD.</t>
  </si>
  <si>
    <t>The programme of works commenced in 2022.</t>
  </si>
  <si>
    <t>It is anticipated that this option will cost VWPL approximately £50,000 GBP in total.</t>
  </si>
  <si>
    <t>This option would require the agreement of Wessex Water.</t>
  </si>
  <si>
    <t>While this option is feasible and is currently being reviewed in accordance with the WINEP PR19- AMP 7 investigation work, it is not favoured by VWPL as it would result in annual revenue reduction in the same range of 15-30%.</t>
  </si>
  <si>
    <t>This option would take in excess of 5 years to complete as it would require either the sourcing of a new potable water source for Wessex Water or bringing a decommissioned source back into operation. If Wessex Water opt to recommission a former source, then the water quality would have to be approved by the DWI.</t>
  </si>
  <si>
    <t>This option is still being discussed with regulatory bodies.</t>
  </si>
  <si>
    <t>It is anticipated that this option will cost VWPL £10,000 GBP.</t>
  </si>
  <si>
    <t>It is anticipated that VWPL will lose approximately 15-30% of their revenue.</t>
  </si>
  <si>
    <t>This option would not require any additional input.</t>
  </si>
  <si>
    <t>While this option is feasible, it is not considered a preferred option by VWPL as the replacement of mains across the network would not be financially sustainable for VWPL. VWPL monitors all pipework (including mains and supply) within the network via the asset management reporting.</t>
  </si>
  <si>
    <t>Based upon industry guidance, it is considered that  leakage control policy combined with district metering will reduce the overall leakage by approximately 35%.</t>
  </si>
  <si>
    <t>It is anticipated that this option will cost VWPL £10,000 GBP annually for approximately 3 years.</t>
  </si>
  <si>
    <t>The 20% reduction in pressure management could reduce overall leakage by up to 35%. However, the pressure within the network needs to remain high enough to sustain the requirements of the Crown Fire Standards or Defence Infrastructure Fire Standards of 20 l/s within the hydrants. As such, further works by VWPL are required before implementing.</t>
  </si>
  <si>
    <t>Y- Links into the investigatory work currently being undertaken on the WINEP PR19/PR24 scheme.</t>
  </si>
  <si>
    <t xml:space="preserve">The universal metering of non-measured households within the wider network.                   
Approximately 20% of the household network remains unmeasured.                    
</t>
  </si>
  <si>
    <t>Leakage benching marking using Liner Leakage Index and Infrastructure Leakage Index are considered to be good options for comparing the leakage within the Tidworth network with other international Veolia water contracts. 
This option is not considered to be compliant with the OFWAT new guidance and as such is not a viable option.</t>
  </si>
  <si>
    <t>Installing meters or AMR 'smart' meters within MoD infrastructure within garrisons.</t>
  </si>
  <si>
    <t>Installing meters or AMR 'smart' meters within MoD SFA properties.</t>
  </si>
  <si>
    <t>The water consumption assessment criteria for non-measured households.</t>
  </si>
  <si>
    <t>Customer education and engagement on efficient water usage within the wider network for measured household.</t>
  </si>
  <si>
    <t>Customer education and engagement on efficient water usage within the wider network for unmeasured household.</t>
  </si>
  <si>
    <t>Customer education and engagement on efficient water usage within the wider network for measured non-household.</t>
  </si>
  <si>
    <t xml:space="preserve"> 2.5% savings when an appeal for restraint is implemented</t>
  </si>
  <si>
    <t>page 19, paras 2, 3 and 4</t>
  </si>
  <si>
    <t>page 14, para 3</t>
  </si>
  <si>
    <t>2.5% demand savings when a Temporary Use Ban is implemented</t>
  </si>
  <si>
    <t>page 15, para 9                                                                                                                                                                                                                            
page 16, table 3                                                                                                                                                                                                                
page 19, paras 3 and 4</t>
  </si>
  <si>
    <t>page 14, para 14</t>
  </si>
  <si>
    <t>10% demand savings when a Non-Essential Use Ban is implemented</t>
  </si>
  <si>
    <t>page 19, paras 3 and 4</t>
  </si>
  <si>
    <t>page 16, table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</si>
</sst>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yy"/>
    <numFmt numFmtId="165" formatCode="0.0"/>
    <numFmt numFmtId="166" formatCode="0.0%"/>
    <numFmt numFmtId="167" formatCode="0.000"/>
    <numFmt numFmtId="168" formatCode="&quot;£&quot;#,##0"/>
    <numFmt numFmtId="169" formatCode="&quot;£&quot;#,##0_);[Red]\(&quot;£&quot;#,##0\)"/>
  </numFmts>
  <fonts count="46" x14ac:knownFonts="1">
    <font>
      <sz val="12"/>
      <color theme="1"/>
      <name val="Arial"/>
      <family val="2"/>
    </font>
    <font>
      <sz val="10"/>
      <name val="Arial"/>
      <family val="2"/>
    </font>
    <font>
      <u/>
      <sz val="10"/>
      <color indexed="12"/>
      <name val="Arial"/>
      <family val="2"/>
    </font>
    <font>
      <b/>
      <sz val="12"/>
      <name val="Arial"/>
      <family val="2"/>
    </font>
    <font>
      <sz val="11"/>
      <name val="Arial"/>
      <family val="2"/>
    </font>
    <font>
      <sz val="10"/>
      <name val="Arial"/>
      <family val="2"/>
    </font>
    <font>
      <b/>
      <sz val="11"/>
      <name val="Arial"/>
      <family val="2"/>
    </font>
    <font>
      <b/>
      <sz val="11"/>
      <color indexed="9"/>
      <name val="Arial"/>
      <family val="2"/>
    </font>
    <font>
      <sz val="11"/>
      <color indexed="9"/>
      <name val="Arial"/>
      <family val="2"/>
    </font>
    <font>
      <sz val="12"/>
      <color indexed="81"/>
      <name val="Tahoma"/>
      <family val="2"/>
    </font>
    <font>
      <b/>
      <sz val="14"/>
      <color indexed="81"/>
      <name val="Tahoma"/>
      <family val="2"/>
    </font>
    <font>
      <sz val="14"/>
      <color indexed="81"/>
      <name val="Tahoma"/>
      <family val="2"/>
    </font>
    <font>
      <sz val="12"/>
      <color theme="1"/>
      <name val="Arial"/>
      <family val="2"/>
    </font>
    <font>
      <sz val="11"/>
      <color theme="1"/>
      <name val="Arial"/>
      <family val="2"/>
    </font>
    <font>
      <b/>
      <sz val="11"/>
      <color theme="1"/>
      <name val="Arial"/>
      <family val="2"/>
    </font>
    <font>
      <b/>
      <sz val="11"/>
      <color indexed="10"/>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i/>
      <sz val="11"/>
      <color rgb="FF000000"/>
      <name val="Arial"/>
      <family val="2"/>
    </font>
    <font>
      <sz val="11"/>
      <color rgb="FF808080"/>
      <name val="Arial"/>
      <family val="2"/>
    </font>
    <font>
      <i/>
      <sz val="11"/>
      <name val="Arial"/>
      <family val="2"/>
    </font>
    <font>
      <b/>
      <i/>
      <sz val="11"/>
      <name val="Arial"/>
      <family val="2"/>
    </font>
    <font>
      <u/>
      <sz val="11"/>
      <color indexed="12"/>
      <name val="Arial"/>
      <family val="2"/>
    </font>
    <font>
      <sz val="11"/>
      <color indexed="47"/>
      <name val="Arial"/>
      <family val="2"/>
    </font>
    <font>
      <sz val="11"/>
      <color theme="0"/>
      <name val="Arial"/>
      <family val="2"/>
    </font>
    <font>
      <b/>
      <sz val="14"/>
      <name val="Arial"/>
      <family val="2"/>
    </font>
    <font>
      <b/>
      <sz val="18"/>
      <name val="Arial"/>
      <family val="2"/>
    </font>
    <font>
      <sz val="18"/>
      <color theme="1"/>
      <name val="Arial"/>
      <family val="2"/>
    </font>
    <font>
      <b/>
      <u/>
      <sz val="11"/>
      <color indexed="12"/>
      <name val="Arial"/>
      <family val="2"/>
    </font>
    <font>
      <b/>
      <sz val="14"/>
      <color theme="1"/>
      <name val="Arial"/>
      <family val="2"/>
    </font>
    <font>
      <sz val="11"/>
      <color theme="1"/>
      <name val="Calibri"/>
      <family val="2"/>
      <charset val="1"/>
    </font>
    <font>
      <b/>
      <vertAlign val="subscript"/>
      <sz val="11"/>
      <color rgb="FF000000"/>
      <name val="Arial"/>
      <family val="2"/>
    </font>
    <font>
      <b/>
      <sz val="24"/>
      <color theme="1"/>
      <name val="Arial"/>
      <family val="2"/>
    </font>
    <font>
      <b/>
      <sz val="12"/>
      <color theme="1"/>
      <name val="Arial"/>
      <family val="2"/>
    </font>
    <font>
      <sz val="11"/>
      <color rgb="FF000000"/>
      <name val="Calibri"/>
      <family val="2"/>
    </font>
    <font>
      <sz val="8"/>
      <name val="Arial"/>
      <family val="2"/>
    </font>
    <font>
      <sz val="10"/>
      <color theme="1"/>
      <name val="Arial"/>
      <family val="2"/>
    </font>
    <font>
      <b/>
      <sz val="10"/>
      <color theme="1"/>
      <name val="Arial"/>
      <family val="2"/>
    </font>
    <font>
      <sz val="8"/>
      <color theme="1"/>
      <name val="Arial"/>
      <family val="2"/>
    </font>
    <font>
      <b/>
      <sz val="10"/>
      <color theme="0"/>
      <name val="Arial"/>
      <family val="2"/>
    </font>
    <font>
      <sz val="14"/>
      <color theme="1"/>
      <name val="Arial"/>
      <family val="2"/>
    </font>
    <font>
      <b/>
      <sz val="12"/>
      <color rgb="FFFF0000"/>
      <name val="Arial"/>
      <family val="2"/>
    </font>
    <font>
      <b/>
      <sz val="10"/>
      <name val="Arial"/>
      <family val="2"/>
    </font>
    <font>
      <sz val="11"/>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
      <patternFill patternType="solid">
        <fgColor rgb="FFC0C0C0"/>
        <bgColor rgb="FF000000"/>
      </patternFill>
    </fill>
    <fill>
      <patternFill patternType="solid">
        <fgColor rgb="FFD9D9D9"/>
        <bgColor rgb="FF000000"/>
      </patternFill>
    </fill>
    <fill>
      <patternFill patternType="solid">
        <fgColor rgb="FF99CCFF"/>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rgb="FFA5A5A5"/>
        <bgColor indexed="64"/>
      </patternFill>
    </fill>
    <fill>
      <patternFill patternType="solid">
        <fgColor rgb="FFFFFFFF"/>
        <bgColor indexed="64"/>
      </patternFill>
    </fill>
    <fill>
      <patternFill patternType="solid">
        <fgColor rgb="FFBFBFBF"/>
        <bgColor indexed="64"/>
      </patternFill>
    </fill>
    <fill>
      <patternFill patternType="solid">
        <fgColor rgb="FFAEAAAA"/>
        <bgColor indexed="64"/>
      </patternFill>
    </fill>
    <fill>
      <patternFill patternType="solid">
        <fgColor theme="0" tint="-0.249977111117893"/>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9D9D9"/>
        <bgColor indexed="64"/>
      </patternFill>
    </fill>
    <fill>
      <patternFill patternType="solid">
        <fgColor rgb="FFBFBFBF"/>
        <bgColor rgb="FF000000"/>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7" tint="0.39997558519241921"/>
        <bgColor rgb="FF000000"/>
      </patternFill>
    </fill>
    <fill>
      <patternFill patternType="solid">
        <fgColor theme="5" tint="0.399975585192419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808080"/>
        <bgColor indexed="64"/>
      </patternFill>
    </fill>
    <fill>
      <patternFill patternType="solid">
        <fgColor rgb="FF00B050"/>
        <bgColor rgb="FF000000"/>
      </patternFill>
    </fill>
    <fill>
      <patternFill patternType="solid">
        <fgColor rgb="FF92D050"/>
        <bgColor rgb="FF000000"/>
      </patternFill>
    </fill>
    <fill>
      <patternFill patternType="solid">
        <fgColor theme="4"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BFBFBF"/>
        <bgColor rgb="FFBFBFBF"/>
      </patternFill>
    </fill>
    <fill>
      <patternFill patternType="solid">
        <fgColor rgb="FFD9D9D9"/>
        <bgColor rgb="FFD9D9D9"/>
      </patternFill>
    </fill>
  </fills>
  <borders count="2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medium">
        <color rgb="FF000000"/>
      </bottom>
      <diagonal/>
    </border>
    <border>
      <left/>
      <right/>
      <top style="medium">
        <color indexed="64"/>
      </top>
      <bottom style="medium">
        <color rgb="FF000000"/>
      </bottom>
      <diagonal/>
    </border>
    <border>
      <left style="thick">
        <color rgb="FF000000"/>
      </left>
      <right style="thin">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ck">
        <color rgb="FF000000"/>
      </left>
      <right style="thin">
        <color indexed="64"/>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thin">
        <color rgb="FF000000"/>
      </left>
      <right style="thin">
        <color indexed="64"/>
      </right>
      <top style="medium">
        <color indexed="64"/>
      </top>
      <bottom/>
      <diagonal/>
    </border>
    <border>
      <left/>
      <right style="thin">
        <color rgb="FF000000"/>
      </right>
      <top style="thin">
        <color rgb="FF000000"/>
      </top>
      <bottom style="thin">
        <color rgb="FF000000"/>
      </bottom>
      <diagonal/>
    </border>
    <border>
      <left style="thick">
        <color rgb="FF000000"/>
      </left>
      <right style="thin">
        <color indexed="64"/>
      </right>
      <top style="medium">
        <color indexed="64"/>
      </top>
      <bottom/>
      <diagonal/>
    </border>
    <border>
      <left/>
      <right/>
      <top style="thin">
        <color indexed="64"/>
      </top>
      <bottom/>
      <diagonal/>
    </border>
    <border>
      <left/>
      <right style="thin">
        <color rgb="FF000000"/>
      </right>
      <top style="thin">
        <color rgb="FF000000"/>
      </top>
      <bottom/>
      <diagonal/>
    </border>
    <border>
      <left style="thick">
        <color rgb="FF000000"/>
      </left>
      <right style="thin">
        <color rgb="FF000000"/>
      </right>
      <top style="thin">
        <color rgb="FF000000"/>
      </top>
      <bottom/>
      <diagonal/>
    </border>
    <border>
      <left/>
      <right/>
      <top style="thick">
        <color rgb="FF000000"/>
      </top>
      <bottom/>
      <diagonal/>
    </border>
    <border>
      <left style="thin">
        <color rgb="FF000000"/>
      </left>
      <right style="thick">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style="thin">
        <color rgb="FF000000"/>
      </right>
      <top/>
      <bottom style="medium">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ck">
        <color rgb="FF000000"/>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indexed="64"/>
      </left>
      <right style="thin">
        <color indexed="64"/>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indexed="64"/>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indexed="64"/>
      </right>
      <top/>
      <bottom style="medium">
        <color rgb="FF000000"/>
      </bottom>
      <diagonal/>
    </border>
    <border>
      <left style="thin">
        <color rgb="FF000000"/>
      </left>
      <right style="medium">
        <color indexed="64"/>
      </right>
      <top/>
      <bottom style="medium">
        <color rgb="FF000000"/>
      </bottom>
      <diagonal/>
    </border>
    <border>
      <left style="thin">
        <color indexed="64"/>
      </left>
      <right style="thick">
        <color rgb="FF000000"/>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top style="medium">
        <color indexed="64"/>
      </top>
      <bottom/>
      <diagonal/>
    </border>
    <border>
      <left style="medium">
        <color indexed="64"/>
      </left>
      <right/>
      <top style="thin">
        <color indexed="64"/>
      </top>
      <bottom/>
      <diagonal/>
    </border>
    <border>
      <left/>
      <right/>
      <top style="thick">
        <color indexed="64"/>
      </top>
      <bottom/>
      <diagonal/>
    </border>
    <border>
      <left style="thin">
        <color rgb="FF000000"/>
      </left>
      <right style="thick">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ck">
        <color rgb="FF000000"/>
      </left>
      <right style="thin">
        <color rgb="FF000000"/>
      </right>
      <top style="medium">
        <color indexed="64"/>
      </top>
      <bottom style="thin">
        <color rgb="FF000000"/>
      </bottom>
      <diagonal/>
    </border>
    <border>
      <left style="medium">
        <color indexed="64"/>
      </left>
      <right style="medium">
        <color indexed="64"/>
      </right>
      <top style="medium">
        <color rgb="FF000000"/>
      </top>
      <bottom style="medium">
        <color indexed="64"/>
      </bottom>
      <diagonal/>
    </border>
    <border>
      <left style="thin">
        <color indexed="64"/>
      </left>
      <right style="thick">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style="thick">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rgb="FF000000"/>
      </right>
      <top style="medium">
        <color indexed="64"/>
      </top>
      <bottom/>
      <diagonal/>
    </border>
    <border>
      <left/>
      <right style="thin">
        <color rgb="FF000000"/>
      </right>
      <top style="thin">
        <color rgb="FF000000"/>
      </top>
      <bottom style="medium">
        <color indexed="64"/>
      </bottom>
      <diagonal/>
    </border>
    <border>
      <left style="thin">
        <color rgb="FF000000"/>
      </left>
      <right style="thin">
        <color auto="1"/>
      </right>
      <top/>
      <bottom style="medium">
        <color auto="1"/>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style="medium">
        <color rgb="FF000000"/>
      </top>
      <bottom/>
      <diagonal/>
    </border>
    <border>
      <left/>
      <right style="thin">
        <color indexed="64"/>
      </right>
      <top style="medium">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ck">
        <color indexed="64"/>
      </bottom>
      <diagonal/>
    </border>
    <border>
      <left style="thick">
        <color rgb="FF000000"/>
      </left>
      <right/>
      <top style="medium">
        <color rgb="FF000000"/>
      </top>
      <bottom/>
      <diagonal/>
    </border>
    <border>
      <left style="thin">
        <color indexed="64"/>
      </left>
      <right style="thick">
        <color rgb="FF000000"/>
      </right>
      <top style="thin">
        <color indexed="64"/>
      </top>
      <bottom style="thin">
        <color indexed="64"/>
      </bottom>
      <diagonal/>
    </border>
    <border>
      <left style="thick">
        <color rgb="FF000000"/>
      </left>
      <right style="thin">
        <color rgb="FF000000"/>
      </right>
      <top style="thin">
        <color rgb="FF000000"/>
      </top>
      <bottom style="thick">
        <color rgb="FF000000"/>
      </bottom>
      <diagonal/>
    </border>
    <border>
      <left style="thin">
        <color rgb="FF000000"/>
      </left>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style="thin">
        <color indexed="64"/>
      </right>
      <top style="medium">
        <color rgb="FF000000"/>
      </top>
      <bottom/>
      <diagonal/>
    </border>
    <border>
      <left style="thick">
        <color rgb="FF000000"/>
      </left>
      <right style="thin">
        <color indexed="64"/>
      </right>
      <top style="thin">
        <color rgb="FF000000"/>
      </top>
      <bottom style="thin">
        <color rgb="FF000000"/>
      </bottom>
      <diagonal/>
    </border>
    <border>
      <left style="thick">
        <color rgb="FF000000"/>
      </left>
      <right style="thin">
        <color indexed="64"/>
      </right>
      <top/>
      <bottom style="thin">
        <color rgb="FF000000"/>
      </bottom>
      <diagonal/>
    </border>
    <border>
      <left style="thick">
        <color rgb="FF000000"/>
      </left>
      <right style="thin">
        <color indexed="64"/>
      </right>
      <top style="thin">
        <color rgb="FF000000"/>
      </top>
      <bottom style="thick">
        <color rgb="FF000000"/>
      </bottom>
      <diagonal/>
    </border>
  </borders>
  <cellStyleXfs count="13">
    <xf numFmtId="0" fontId="0" fillId="0" borderId="0"/>
    <xf numFmtId="0" fontId="1" fillId="0" borderId="0"/>
    <xf numFmtId="0" fontId="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2" fillId="0" borderId="0"/>
    <xf numFmtId="0" fontId="1" fillId="0" borderId="0"/>
    <xf numFmtId="0" fontId="13" fillId="0" borderId="0"/>
    <xf numFmtId="0" fontId="13" fillId="0" borderId="0"/>
  </cellStyleXfs>
  <cellXfs count="1580">
    <xf numFmtId="0" fontId="0" fillId="0" borderId="0" xfId="0"/>
    <xf numFmtId="0" fontId="13" fillId="0" borderId="0" xfId="0" applyFont="1" applyAlignment="1">
      <alignment horizontal="left" vertical="center" wrapText="1"/>
    </xf>
    <xf numFmtId="0" fontId="4" fillId="0" borderId="0" xfId="1" applyFont="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1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7" fillId="0" borderId="0" xfId="1" applyFont="1" applyAlignment="1" applyProtection="1">
      <alignment horizontal="left" vertical="center"/>
      <protection locked="0"/>
    </xf>
    <xf numFmtId="0" fontId="6" fillId="0" borderId="0" xfId="1" applyFont="1" applyAlignment="1" applyProtection="1">
      <alignment horizontal="left" vertical="center" wrapText="1"/>
      <protection locked="0"/>
    </xf>
    <xf numFmtId="0" fontId="13" fillId="0" borderId="0" xfId="0" applyFont="1" applyAlignment="1">
      <alignment horizontal="left" vertical="center"/>
    </xf>
    <xf numFmtId="0" fontId="8" fillId="0" borderId="0" xfId="1" applyFont="1" applyAlignment="1" applyProtection="1">
      <alignment horizontal="left" vertical="center"/>
      <protection locked="0"/>
    </xf>
    <xf numFmtId="0" fontId="4" fillId="0" borderId="0" xfId="1" applyFont="1" applyAlignment="1" applyProtection="1">
      <alignment horizontal="left" vertical="center"/>
      <protection locked="0"/>
    </xf>
    <xf numFmtId="0" fontId="8" fillId="0" borderId="0" xfId="1" applyFont="1" applyAlignment="1" applyProtection="1">
      <alignment horizontal="left" vertical="center" wrapText="1"/>
      <protection locked="0"/>
    </xf>
    <xf numFmtId="0" fontId="7" fillId="0" borderId="0" xfId="1" applyFont="1" applyAlignment="1" applyProtection="1">
      <alignment horizontal="left" vertical="center" wrapText="1"/>
      <protection locked="0"/>
    </xf>
    <xf numFmtId="1" fontId="8" fillId="0" borderId="0" xfId="1" applyNumberFormat="1" applyFont="1" applyAlignment="1">
      <alignment horizontal="left" vertical="center" wrapText="1"/>
    </xf>
    <xf numFmtId="49" fontId="4" fillId="0" borderId="6" xfId="1" applyNumberFormat="1" applyFont="1" applyBorder="1" applyAlignment="1" applyProtection="1">
      <alignment horizontal="left" vertical="center" wrapText="1"/>
      <protection locked="0"/>
    </xf>
    <xf numFmtId="2" fontId="4" fillId="0" borderId="6" xfId="1" applyNumberFormat="1" applyFont="1" applyBorder="1" applyAlignment="1" applyProtection="1">
      <alignment horizontal="left" vertical="center" wrapText="1"/>
      <protection locked="0"/>
    </xf>
    <xf numFmtId="165" fontId="8" fillId="0" borderId="0" xfId="1" applyNumberFormat="1" applyFont="1" applyAlignment="1" applyProtection="1">
      <alignment horizontal="left" vertical="center"/>
      <protection locked="0"/>
    </xf>
    <xf numFmtId="0" fontId="6" fillId="0" borderId="6" xfId="1" applyFont="1" applyBorder="1" applyAlignment="1">
      <alignment horizontal="left" vertical="center" wrapText="1"/>
    </xf>
    <xf numFmtId="0" fontId="4" fillId="0" borderId="6" xfId="4" applyFont="1" applyBorder="1" applyAlignment="1" applyProtection="1">
      <alignment horizontal="left" vertical="center"/>
      <protection locked="0"/>
    </xf>
    <xf numFmtId="2" fontId="8" fillId="0" borderId="0" xfId="1" applyNumberFormat="1" applyFont="1" applyAlignment="1" applyProtection="1">
      <alignment horizontal="left" vertical="center"/>
      <protection locked="0"/>
    </xf>
    <xf numFmtId="165" fontId="4" fillId="0" borderId="8" xfId="1"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1" fontId="4" fillId="0" borderId="0" xfId="1" applyNumberFormat="1" applyFont="1" applyAlignment="1" applyProtection="1">
      <alignment horizontal="left" vertical="center" wrapText="1"/>
      <protection locked="0"/>
    </xf>
    <xf numFmtId="2" fontId="4" fillId="0" borderId="0" xfId="1" applyNumberFormat="1" applyFont="1" applyAlignment="1" applyProtection="1">
      <alignment horizontal="left" vertical="center" wrapText="1"/>
      <protection locked="0"/>
    </xf>
    <xf numFmtId="0" fontId="4" fillId="0" borderId="23" xfId="1" applyFont="1" applyBorder="1" applyAlignment="1">
      <alignment horizontal="left" vertical="center" wrapText="1"/>
    </xf>
    <xf numFmtId="0" fontId="6" fillId="0" borderId="34" xfId="1" applyFont="1" applyBorder="1" applyAlignment="1">
      <alignment horizontal="left" vertical="center" wrapText="1"/>
    </xf>
    <xf numFmtId="0" fontId="4" fillId="0" borderId="15" xfId="1" applyFont="1" applyBorder="1" applyAlignment="1">
      <alignment horizontal="left" vertical="center" wrapText="1"/>
    </xf>
    <xf numFmtId="49" fontId="4" fillId="0" borderId="25" xfId="1" applyNumberFormat="1" applyFont="1" applyBorder="1" applyAlignment="1" applyProtection="1">
      <alignment horizontal="left" vertical="center" wrapText="1"/>
      <protection locked="0"/>
    </xf>
    <xf numFmtId="2" fontId="4" fillId="0" borderId="25" xfId="1" applyNumberFormat="1" applyFont="1" applyBorder="1" applyAlignment="1" applyProtection="1">
      <alignment horizontal="left" vertical="center" wrapText="1"/>
      <protection locked="0"/>
    </xf>
    <xf numFmtId="0" fontId="6" fillId="0" borderId="49" xfId="1" applyFont="1" applyBorder="1" applyAlignment="1">
      <alignment horizontal="left" vertical="center" wrapText="1"/>
    </xf>
    <xf numFmtId="49"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wrapText="1"/>
      <protection locked="0"/>
    </xf>
    <xf numFmtId="2" fontId="4" fillId="0" borderId="10" xfId="1" applyNumberFormat="1" applyFont="1" applyBorder="1" applyAlignment="1" applyProtection="1">
      <alignment horizontal="left" vertical="center"/>
      <protection locked="0"/>
    </xf>
    <xf numFmtId="0" fontId="6" fillId="0" borderId="10" xfId="1" applyFont="1" applyBorder="1" applyAlignment="1">
      <alignment horizontal="left" vertical="center" wrapText="1"/>
    </xf>
    <xf numFmtId="165" fontId="4" fillId="0" borderId="0" xfId="1" applyNumberFormat="1" applyFont="1" applyAlignment="1" applyProtection="1">
      <alignment horizontal="left" vertical="center" wrapText="1"/>
      <protection locked="0"/>
    </xf>
    <xf numFmtId="49" fontId="4" fillId="0" borderId="0" xfId="1" applyNumberFormat="1" applyFont="1" applyAlignment="1" applyProtection="1">
      <alignment horizontal="left" vertical="center" wrapText="1"/>
      <protection locked="0"/>
    </xf>
    <xf numFmtId="0" fontId="4" fillId="0" borderId="0" xfId="4" applyFont="1" applyAlignment="1" applyProtection="1">
      <alignment horizontal="left" vertical="center"/>
      <protection locked="0"/>
    </xf>
    <xf numFmtId="0" fontId="4" fillId="0" borderId="0" xfId="5" applyFont="1" applyAlignment="1" applyProtection="1">
      <alignment horizontal="left" vertical="center"/>
      <protection locked="0"/>
    </xf>
    <xf numFmtId="2" fontId="4" fillId="0" borderId="0" xfId="6" applyNumberFormat="1" applyFont="1" applyAlignment="1">
      <alignment horizontal="left" vertical="center"/>
    </xf>
    <xf numFmtId="2" fontId="4" fillId="0" borderId="0" xfId="7" applyNumberFormat="1" applyFont="1" applyAlignment="1" applyProtection="1">
      <alignment horizontal="left" vertical="center"/>
      <protection locked="0"/>
    </xf>
    <xf numFmtId="0" fontId="4" fillId="0" borderId="34" xfId="1" applyFont="1" applyBorder="1" applyAlignment="1" applyProtection="1">
      <alignment horizontal="left" vertical="center" wrapText="1"/>
      <protection locked="0"/>
    </xf>
    <xf numFmtId="0" fontId="4" fillId="0" borderId="34" xfId="1" applyFont="1" applyBorder="1" applyAlignment="1" applyProtection="1">
      <alignment horizontal="left" vertical="center"/>
      <protection locked="0"/>
    </xf>
    <xf numFmtId="0" fontId="4" fillId="0" borderId="25" xfId="4" applyFont="1" applyBorder="1" applyAlignment="1" applyProtection="1">
      <alignment horizontal="left" vertical="center"/>
      <protection locked="0"/>
    </xf>
    <xf numFmtId="0" fontId="4" fillId="0" borderId="49" xfId="1" applyFont="1" applyBorder="1" applyAlignment="1" applyProtection="1">
      <alignment horizontal="left" vertical="center"/>
      <protection locked="0"/>
    </xf>
    <xf numFmtId="2" fontId="4" fillId="0" borderId="0" xfId="1" applyNumberFormat="1" applyFont="1" applyAlignment="1" applyProtection="1">
      <alignment horizontal="left" vertical="center"/>
      <protection locked="0"/>
    </xf>
    <xf numFmtId="165" fontId="4" fillId="0" borderId="31" xfId="1" applyNumberFormat="1" applyFont="1" applyBorder="1" applyAlignment="1" applyProtection="1">
      <alignment horizontal="left" vertical="center" wrapText="1"/>
      <protection locked="0"/>
    </xf>
    <xf numFmtId="0" fontId="13" fillId="0" borderId="25" xfId="0" applyFont="1" applyBorder="1" applyAlignment="1">
      <alignment horizontal="left" vertical="center"/>
    </xf>
    <xf numFmtId="0" fontId="13" fillId="0" borderId="49" xfId="0" applyFont="1" applyBorder="1" applyAlignment="1">
      <alignment horizontal="left" vertical="center"/>
    </xf>
    <xf numFmtId="1" fontId="6" fillId="0" borderId="9" xfId="1" applyNumberFormat="1" applyFont="1" applyBorder="1" applyAlignment="1" applyProtection="1">
      <alignment horizontal="left" vertical="center" wrapText="1"/>
      <protection locked="0"/>
    </xf>
    <xf numFmtId="1" fontId="6" fillId="0" borderId="10" xfId="1" applyNumberFormat="1" applyFont="1" applyBorder="1" applyAlignment="1" applyProtection="1">
      <alignment horizontal="left" vertical="center" wrapText="1"/>
      <protection locked="0"/>
    </xf>
    <xf numFmtId="0" fontId="4" fillId="14" borderId="6" xfId="10"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wrapText="1" shrinkToFit="1"/>
      <protection locked="0"/>
    </xf>
    <xf numFmtId="0" fontId="13" fillId="15" borderId="21" xfId="0" applyFont="1" applyFill="1" applyBorder="1" applyAlignment="1">
      <alignment vertical="center" wrapText="1"/>
    </xf>
    <xf numFmtId="0" fontId="13" fillId="15" borderId="26" xfId="0" applyFont="1" applyFill="1" applyBorder="1" applyAlignment="1">
      <alignment vertical="center" wrapText="1"/>
    </xf>
    <xf numFmtId="165" fontId="4" fillId="14" borderId="18" xfId="1" applyNumberFormat="1" applyFont="1" applyFill="1" applyBorder="1" applyAlignment="1" applyProtection="1">
      <alignment horizontal="left" vertical="center" wrapText="1"/>
      <protection locked="0"/>
    </xf>
    <xf numFmtId="0" fontId="4" fillId="14" borderId="18" xfId="1" applyFont="1" applyFill="1" applyBorder="1" applyAlignment="1" applyProtection="1">
      <alignment horizontal="left" vertical="center" wrapText="1"/>
      <protection locked="0"/>
    </xf>
    <xf numFmtId="0" fontId="6" fillId="14" borderId="50" xfId="1" applyFont="1" applyFill="1" applyBorder="1" applyAlignment="1">
      <alignment horizontal="left" vertical="center" wrapText="1"/>
    </xf>
    <xf numFmtId="0" fontId="13" fillId="0" borderId="0" xfId="9" applyFont="1" applyAlignment="1">
      <alignment horizontal="left" vertical="center" wrapText="1"/>
    </xf>
    <xf numFmtId="49" fontId="4" fillId="14" borderId="6" xfId="10" applyNumberFormat="1" applyFont="1" applyFill="1" applyBorder="1" applyAlignment="1" applyProtection="1">
      <alignment horizontal="left" vertical="center" wrapText="1" shrinkToFit="1"/>
      <protection locked="0"/>
    </xf>
    <xf numFmtId="0" fontId="4" fillId="14" borderId="6" xfId="10" applyFont="1" applyFill="1" applyBorder="1" applyAlignment="1" applyProtection="1">
      <alignment horizontal="left" vertical="center" shrinkToFit="1"/>
      <protection locked="0"/>
    </xf>
    <xf numFmtId="49" fontId="4" fillId="14" borderId="27" xfId="10" applyNumberFormat="1" applyFont="1" applyFill="1" applyBorder="1" applyAlignment="1" applyProtection="1">
      <alignment horizontal="left" vertical="center" wrapText="1" shrinkToFit="1"/>
      <protection locked="0"/>
    </xf>
    <xf numFmtId="0" fontId="4" fillId="14" borderId="27" xfId="10"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wrapText="1" shrinkToFit="1"/>
      <protection locked="0"/>
    </xf>
    <xf numFmtId="2" fontId="13" fillId="0" borderId="0" xfId="9" applyNumberFormat="1" applyFont="1" applyAlignment="1">
      <alignment horizontal="left" vertical="center" wrapText="1"/>
    </xf>
    <xf numFmtId="166" fontId="13" fillId="0" borderId="0" xfId="9" applyNumberFormat="1" applyFont="1" applyAlignment="1">
      <alignment horizontal="left" vertical="center" wrapText="1"/>
    </xf>
    <xf numFmtId="49" fontId="4" fillId="0" borderId="9" xfId="1" applyNumberFormat="1" applyFont="1" applyBorder="1" applyAlignment="1" applyProtection="1">
      <alignment horizontal="left" vertical="center" wrapText="1"/>
      <protection locked="0"/>
    </xf>
    <xf numFmtId="0" fontId="4" fillId="0" borderId="0" xfId="1" applyFont="1" applyAlignment="1">
      <alignment horizontal="left" vertical="center" wrapText="1"/>
    </xf>
    <xf numFmtId="0" fontId="6" fillId="0" borderId="0" xfId="1" applyFont="1" applyAlignment="1">
      <alignment horizontal="left" vertical="center" wrapText="1"/>
    </xf>
    <xf numFmtId="0" fontId="13" fillId="0" borderId="0" xfId="0" applyFont="1" applyAlignment="1">
      <alignment vertical="center"/>
    </xf>
    <xf numFmtId="2" fontId="13" fillId="0" borderId="90" xfId="0" applyNumberFormat="1" applyFont="1" applyBorder="1" applyAlignment="1">
      <alignment horizontal="left" vertical="center" wrapText="1"/>
    </xf>
    <xf numFmtId="0" fontId="13" fillId="0" borderId="90" xfId="0" applyFont="1" applyBorder="1" applyAlignment="1">
      <alignment horizontal="left" vertical="center" wrapText="1"/>
    </xf>
    <xf numFmtId="0" fontId="19" fillId="20" borderId="35" xfId="0" applyFont="1" applyFill="1" applyBorder="1" applyAlignment="1">
      <alignment horizontal="left" vertical="center" wrapText="1"/>
    </xf>
    <xf numFmtId="0" fontId="13" fillId="18" borderId="35" xfId="0" applyFont="1" applyFill="1" applyBorder="1" applyAlignment="1">
      <alignment horizontal="left" vertical="center"/>
    </xf>
    <xf numFmtId="0" fontId="19" fillId="0" borderId="0" xfId="0" applyFont="1" applyAlignment="1">
      <alignment horizontal="left" vertical="center" wrapText="1"/>
    </xf>
    <xf numFmtId="0" fontId="13" fillId="0" borderId="36" xfId="0" applyFont="1" applyBorder="1" applyAlignment="1">
      <alignment horizontal="left" vertical="center" wrapText="1"/>
    </xf>
    <xf numFmtId="0" fontId="17" fillId="0" borderId="0" xfId="0" applyFont="1" applyAlignment="1">
      <alignment horizontal="left" vertical="center" wrapText="1"/>
    </xf>
    <xf numFmtId="0" fontId="19" fillId="0" borderId="17" xfId="0" applyFont="1" applyBorder="1" applyAlignment="1">
      <alignment horizontal="left" vertical="center" wrapText="1"/>
    </xf>
    <xf numFmtId="0" fontId="17" fillId="0" borderId="17" xfId="0" applyFont="1" applyBorder="1" applyAlignment="1">
      <alignment horizontal="left" vertical="center" wrapText="1"/>
    </xf>
    <xf numFmtId="0" fontId="19" fillId="0" borderId="7" xfId="0" applyFont="1" applyBorder="1" applyAlignment="1">
      <alignment horizontal="left" vertical="center" wrapText="1"/>
    </xf>
    <xf numFmtId="0" fontId="20" fillId="0" borderId="17" xfId="0" applyFont="1" applyBorder="1" applyAlignment="1">
      <alignment horizontal="left" vertical="center" wrapText="1"/>
    </xf>
    <xf numFmtId="0" fontId="20" fillId="0" borderId="7" xfId="0" applyFont="1" applyBorder="1" applyAlignment="1">
      <alignment horizontal="left" vertical="center" wrapText="1"/>
    </xf>
    <xf numFmtId="0" fontId="20" fillId="0" borderId="16" xfId="0" applyFont="1" applyBorder="1" applyAlignment="1">
      <alignment horizontal="left" vertical="center" wrapText="1"/>
    </xf>
    <xf numFmtId="0" fontId="13" fillId="0" borderId="35" xfId="0" applyFont="1" applyBorder="1" applyAlignment="1">
      <alignment horizontal="left" vertical="center" wrapText="1"/>
    </xf>
    <xf numFmtId="0" fontId="13" fillId="0" borderId="37"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center" wrapText="1"/>
    </xf>
    <xf numFmtId="0" fontId="6" fillId="22" borderId="30"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92" xfId="0" applyFont="1" applyFill="1" applyBorder="1" applyAlignment="1">
      <alignment horizontal="left" vertical="center" wrapText="1"/>
    </xf>
    <xf numFmtId="0" fontId="6" fillId="22" borderId="93" xfId="0" applyFont="1" applyFill="1" applyBorder="1" applyAlignment="1">
      <alignment horizontal="left" vertical="center" wrapText="1"/>
    </xf>
    <xf numFmtId="0" fontId="13" fillId="15" borderId="95" xfId="0" applyFont="1" applyFill="1" applyBorder="1" applyAlignment="1">
      <alignment horizontal="left" vertical="center" wrapText="1"/>
    </xf>
    <xf numFmtId="0" fontId="13" fillId="15" borderId="88" xfId="0" applyFont="1" applyFill="1" applyBorder="1" applyAlignment="1">
      <alignment horizontal="left" vertical="center"/>
    </xf>
    <xf numFmtId="0" fontId="13" fillId="0" borderId="96" xfId="0" applyFont="1" applyBorder="1" applyAlignment="1">
      <alignment horizontal="left" vertic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6" fillId="22" borderId="12" xfId="0" applyFont="1" applyFill="1" applyBorder="1" applyAlignment="1">
      <alignment horizontal="left" vertical="center" wrapText="1"/>
    </xf>
    <xf numFmtId="0" fontId="6" fillId="22" borderId="40" xfId="0" applyFont="1" applyFill="1" applyBorder="1" applyAlignment="1">
      <alignment horizontal="left" vertical="center" wrapText="1"/>
    </xf>
    <xf numFmtId="0" fontId="6" fillId="22" borderId="77" xfId="0" applyFont="1" applyFill="1" applyBorder="1" applyAlignment="1">
      <alignment horizontal="left" vertical="center" wrapText="1"/>
    </xf>
    <xf numFmtId="0" fontId="6" fillId="22" borderId="78" xfId="0" applyFont="1" applyFill="1" applyBorder="1" applyAlignment="1">
      <alignment horizontal="left" vertical="center" wrapText="1"/>
    </xf>
    <xf numFmtId="0" fontId="6" fillId="13" borderId="79" xfId="0" applyFont="1" applyFill="1" applyBorder="1" applyAlignment="1">
      <alignment horizontal="left" vertical="center" wrapText="1"/>
    </xf>
    <xf numFmtId="0" fontId="22" fillId="14" borderId="80" xfId="0" applyFont="1" applyFill="1" applyBorder="1" applyAlignment="1">
      <alignment horizontal="left" vertical="center" wrapText="1"/>
    </xf>
    <xf numFmtId="0" fontId="19" fillId="16" borderId="17" xfId="0" applyFont="1" applyFill="1" applyBorder="1" applyAlignment="1">
      <alignment horizontal="left" vertical="center" wrapText="1"/>
    </xf>
    <xf numFmtId="0" fontId="19" fillId="14" borderId="17" xfId="0" applyFont="1" applyFill="1" applyBorder="1" applyAlignment="1">
      <alignment horizontal="left" vertical="center" wrapText="1"/>
    </xf>
    <xf numFmtId="0" fontId="4" fillId="14" borderId="82" xfId="0" applyFont="1" applyFill="1" applyBorder="1" applyAlignment="1">
      <alignment horizontal="left" vertical="center" wrapText="1"/>
    </xf>
    <xf numFmtId="0" fontId="22" fillId="14" borderId="82" xfId="0" applyFont="1" applyFill="1" applyBorder="1" applyAlignment="1">
      <alignment horizontal="left" vertical="center" wrapText="1"/>
    </xf>
    <xf numFmtId="0" fontId="4" fillId="14" borderId="83" xfId="0" applyFont="1" applyFill="1" applyBorder="1" applyAlignment="1">
      <alignment horizontal="left" vertical="center" wrapText="1"/>
    </xf>
    <xf numFmtId="0" fontId="23" fillId="16" borderId="87" xfId="0" applyFont="1" applyFill="1" applyBorder="1" applyAlignment="1">
      <alignment horizontal="left" vertical="center" wrapText="1"/>
    </xf>
    <xf numFmtId="0" fontId="23" fillId="16" borderId="84" xfId="0" applyFont="1" applyFill="1" applyBorder="1" applyAlignment="1">
      <alignment horizontal="left" vertical="center" wrapText="1"/>
    </xf>
    <xf numFmtId="0" fontId="23" fillId="14" borderId="84" xfId="0" applyFont="1" applyFill="1" applyBorder="1" applyAlignment="1">
      <alignment horizontal="left" vertical="center" wrapText="1"/>
    </xf>
    <xf numFmtId="0" fontId="6" fillId="14" borderId="84"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4" fillId="8" borderId="69" xfId="0" applyFont="1" applyFill="1" applyBorder="1" applyAlignment="1">
      <alignment horizontal="left" vertical="center" wrapText="1"/>
    </xf>
    <xf numFmtId="0" fontId="4" fillId="8" borderId="17" xfId="0" applyFont="1" applyFill="1" applyBorder="1" applyAlignment="1">
      <alignment horizontal="left" vertical="center"/>
    </xf>
    <xf numFmtId="0" fontId="4" fillId="17" borderId="7" xfId="0" applyFont="1" applyFill="1" applyBorder="1" applyAlignment="1">
      <alignment horizontal="left" vertical="center" wrapText="1"/>
    </xf>
    <xf numFmtId="0" fontId="4" fillId="17" borderId="17" xfId="0" applyFont="1" applyFill="1" applyBorder="1" applyAlignment="1">
      <alignment horizontal="left" vertical="center" wrapText="1"/>
    </xf>
    <xf numFmtId="0" fontId="4" fillId="17" borderId="69" xfId="0" applyFont="1" applyFill="1" applyBorder="1" applyAlignment="1">
      <alignment horizontal="left" vertical="center" wrapText="1"/>
    </xf>
    <xf numFmtId="0" fontId="4" fillId="17" borderId="17" xfId="0" applyFont="1" applyFill="1" applyBorder="1" applyAlignment="1">
      <alignment horizontal="left" vertical="center"/>
    </xf>
    <xf numFmtId="0" fontId="4" fillId="17" borderId="33"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13" fillId="15" borderId="88" xfId="0" applyFont="1" applyFill="1" applyBorder="1" applyAlignment="1">
      <alignment horizontal="left" vertical="center" wrapText="1"/>
    </xf>
    <xf numFmtId="0" fontId="13" fillId="15" borderId="35" xfId="0" applyFont="1" applyFill="1" applyBorder="1" applyAlignment="1">
      <alignment horizontal="left" vertical="center" wrapText="1"/>
    </xf>
    <xf numFmtId="0" fontId="13" fillId="18" borderId="35" xfId="0" applyFont="1" applyFill="1" applyBorder="1" applyAlignment="1">
      <alignment horizontal="left" vertical="center" wrapText="1"/>
    </xf>
    <xf numFmtId="0" fontId="13" fillId="0" borderId="90" xfId="0" applyFont="1" applyBorder="1" applyAlignment="1">
      <alignment horizontal="left" vertical="center"/>
    </xf>
    <xf numFmtId="0" fontId="13" fillId="21" borderId="12" xfId="0" applyFont="1" applyFill="1" applyBorder="1" applyAlignment="1">
      <alignment horizontal="left" vertical="center" wrapText="1"/>
    </xf>
    <xf numFmtId="0" fontId="13" fillId="0" borderId="19" xfId="0" applyFont="1" applyBorder="1" applyAlignment="1">
      <alignment horizontal="left" vertical="center"/>
    </xf>
    <xf numFmtId="0" fontId="14" fillId="15" borderId="35" xfId="0" applyFont="1" applyFill="1" applyBorder="1" applyAlignment="1">
      <alignment horizontal="left" vertical="center" wrapText="1"/>
    </xf>
    <xf numFmtId="0" fontId="14" fillId="15" borderId="91" xfId="0" applyFont="1" applyFill="1" applyBorder="1" applyAlignment="1">
      <alignment horizontal="left" vertical="center" wrapText="1"/>
    </xf>
    <xf numFmtId="0" fontId="14" fillId="15" borderId="90" xfId="0" applyFont="1" applyFill="1" applyBorder="1" applyAlignment="1">
      <alignment horizontal="left" vertical="center" wrapText="1"/>
    </xf>
    <xf numFmtId="0" fontId="14" fillId="15" borderId="89" xfId="0" applyFont="1" applyFill="1" applyBorder="1" applyAlignment="1">
      <alignment horizontal="left" vertical="center"/>
    </xf>
    <xf numFmtId="0" fontId="14" fillId="15" borderId="90" xfId="0" applyFont="1" applyFill="1" applyBorder="1" applyAlignment="1">
      <alignment horizontal="left" vertical="center"/>
    </xf>
    <xf numFmtId="0" fontId="19" fillId="14" borderId="101"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81" xfId="0" applyFont="1" applyFill="1" applyBorder="1" applyAlignment="1">
      <alignment horizontal="left" vertical="center" wrapText="1"/>
    </xf>
    <xf numFmtId="0" fontId="19" fillId="14" borderId="97" xfId="0" applyFont="1" applyFill="1" applyBorder="1" applyAlignment="1">
      <alignment horizontal="left" vertical="center" wrapText="1"/>
    </xf>
    <xf numFmtId="0" fontId="4" fillId="14" borderId="46" xfId="0" applyFont="1" applyFill="1" applyBorder="1" applyAlignment="1">
      <alignment horizontal="left" vertical="center" wrapText="1"/>
    </xf>
    <xf numFmtId="0" fontId="4" fillId="14" borderId="74" xfId="0" applyFont="1" applyFill="1" applyBorder="1" applyAlignment="1">
      <alignment horizontal="left" vertical="center" wrapText="1"/>
    </xf>
    <xf numFmtId="0" fontId="19" fillId="14" borderId="98" xfId="0" applyFont="1" applyFill="1" applyBorder="1" applyAlignment="1">
      <alignment horizontal="left" vertical="center" wrapText="1"/>
    </xf>
    <xf numFmtId="0" fontId="4" fillId="14" borderId="99" xfId="0" applyFont="1" applyFill="1" applyBorder="1" applyAlignment="1">
      <alignment horizontal="left" vertical="center" wrapText="1"/>
    </xf>
    <xf numFmtId="0" fontId="4" fillId="14" borderId="76" xfId="0" applyFont="1" applyFill="1" applyBorder="1" applyAlignment="1">
      <alignment horizontal="left" vertical="center" wrapText="1"/>
    </xf>
    <xf numFmtId="0" fontId="14" fillId="15" borderId="88" xfId="0" applyFont="1" applyFill="1" applyBorder="1" applyAlignment="1">
      <alignment horizontal="left" vertical="center"/>
    </xf>
    <xf numFmtId="0" fontId="14" fillId="15" borderId="39" xfId="0" applyFont="1" applyFill="1" applyBorder="1" applyAlignment="1">
      <alignment horizontal="left" vertical="center"/>
    </xf>
    <xf numFmtId="0" fontId="24" fillId="7" borderId="0" xfId="2" applyFont="1" applyFill="1" applyBorder="1" applyAlignment="1" applyProtection="1">
      <alignment vertical="center"/>
    </xf>
    <xf numFmtId="0" fontId="4" fillId="7" borderId="0" xfId="1" applyFont="1" applyFill="1" applyAlignment="1">
      <alignment vertical="center"/>
    </xf>
    <xf numFmtId="0" fontId="4" fillId="0" borderId="105" xfId="1" applyFont="1" applyBorder="1" applyAlignment="1">
      <alignment vertical="center"/>
    </xf>
    <xf numFmtId="0" fontId="3" fillId="0" borderId="105" xfId="1" applyFont="1" applyBorder="1" applyAlignment="1">
      <alignment vertical="center"/>
    </xf>
    <xf numFmtId="0" fontId="4" fillId="0" borderId="0" xfId="1" applyFont="1" applyAlignment="1">
      <alignment vertical="center"/>
    </xf>
    <xf numFmtId="0" fontId="24" fillId="0" borderId="0" xfId="2" applyFont="1" applyFill="1" applyBorder="1" applyAlignment="1" applyProtection="1">
      <alignment vertical="center"/>
    </xf>
    <xf numFmtId="0" fontId="4" fillId="0" borderId="0" xfId="1" applyFont="1" applyAlignment="1">
      <alignment vertical="center" wrapText="1"/>
    </xf>
    <xf numFmtId="0" fontId="29" fillId="0" borderId="0" xfId="0" applyFont="1" applyAlignment="1">
      <alignment vertical="center"/>
    </xf>
    <xf numFmtId="0" fontId="6" fillId="0" borderId="0" xfId="1" applyFont="1" applyAlignment="1">
      <alignment vertical="center"/>
    </xf>
    <xf numFmtId="17" fontId="4" fillId="0" borderId="0" xfId="1" applyNumberFormat="1" applyFont="1" applyAlignment="1">
      <alignment horizontal="left" vertical="center"/>
    </xf>
    <xf numFmtId="0" fontId="25" fillId="0" borderId="0" xfId="1" applyFont="1" applyAlignment="1">
      <alignment vertical="center"/>
    </xf>
    <xf numFmtId="0" fontId="16" fillId="0" borderId="0" xfId="3" applyFont="1" applyAlignment="1">
      <alignment vertical="center"/>
    </xf>
    <xf numFmtId="0" fontId="4" fillId="0" borderId="4" xfId="1" applyFont="1" applyBorder="1" applyAlignment="1">
      <alignment vertical="center"/>
    </xf>
    <xf numFmtId="0" fontId="28" fillId="0" borderId="4" xfId="1" applyFont="1" applyBorder="1" applyAlignment="1">
      <alignment vertical="center"/>
    </xf>
    <xf numFmtId="2" fontId="13" fillId="0" borderId="50" xfId="0" applyNumberFormat="1" applyFont="1" applyBorder="1" applyAlignment="1">
      <alignment horizontal="left" vertical="center" wrapText="1"/>
    </xf>
    <xf numFmtId="0" fontId="19"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28" fillId="15" borderId="1" xfId="1" applyFont="1" applyFill="1" applyBorder="1" applyAlignment="1">
      <alignment vertical="center"/>
    </xf>
    <xf numFmtId="0" fontId="28" fillId="15" borderId="2" xfId="1" applyFont="1" applyFill="1" applyBorder="1" applyAlignment="1">
      <alignment vertical="center"/>
    </xf>
    <xf numFmtId="0" fontId="28" fillId="15" borderId="3" xfId="1" applyFont="1" applyFill="1" applyBorder="1" applyAlignment="1">
      <alignment vertical="center"/>
    </xf>
    <xf numFmtId="0" fontId="28" fillId="15" borderId="4" xfId="1" applyFont="1" applyFill="1" applyBorder="1" applyAlignment="1">
      <alignment vertical="center"/>
    </xf>
    <xf numFmtId="0" fontId="28" fillId="15" borderId="5" xfId="1" applyFont="1" applyFill="1" applyBorder="1" applyAlignment="1">
      <alignment vertical="center"/>
    </xf>
    <xf numFmtId="0" fontId="28" fillId="15" borderId="4" xfId="1" applyFont="1" applyFill="1" applyBorder="1" applyAlignment="1">
      <alignment horizontal="center" vertical="center"/>
    </xf>
    <xf numFmtId="0" fontId="13" fillId="15" borderId="4" xfId="0" applyFont="1" applyFill="1" applyBorder="1" applyAlignment="1">
      <alignment vertical="center"/>
    </xf>
    <xf numFmtId="0" fontId="4" fillId="15" borderId="9" xfId="1" applyFont="1" applyFill="1" applyBorder="1" applyAlignment="1">
      <alignment vertical="center"/>
    </xf>
    <xf numFmtId="0" fontId="6" fillId="15" borderId="10" xfId="1" applyFont="1" applyFill="1" applyBorder="1" applyAlignment="1">
      <alignment vertical="center"/>
    </xf>
    <xf numFmtId="17" fontId="4" fillId="15" borderId="10" xfId="1" applyNumberFormat="1" applyFont="1" applyFill="1" applyBorder="1" applyAlignment="1">
      <alignment horizontal="left" vertical="center"/>
    </xf>
    <xf numFmtId="0" fontId="24" fillId="15" borderId="10" xfId="2" applyFont="1" applyFill="1" applyBorder="1" applyAlignment="1" applyProtection="1">
      <alignment vertical="center"/>
    </xf>
    <xf numFmtId="0" fontId="4" fillId="15" borderId="10" xfId="1" applyFont="1" applyFill="1" applyBorder="1" applyAlignment="1">
      <alignment vertical="center" wrapText="1"/>
    </xf>
    <xf numFmtId="0" fontId="4" fillId="15" borderId="10" xfId="1" applyFont="1" applyFill="1" applyBorder="1" applyAlignment="1">
      <alignment vertical="center"/>
    </xf>
    <xf numFmtId="0" fontId="4" fillId="15" borderId="11" xfId="1" applyFont="1" applyFill="1" applyBorder="1" applyAlignment="1">
      <alignment vertical="center"/>
    </xf>
    <xf numFmtId="0" fontId="6" fillId="15" borderId="2" xfId="1" applyFont="1" applyFill="1" applyBorder="1" applyAlignment="1">
      <alignment vertical="center"/>
    </xf>
    <xf numFmtId="17" fontId="4" fillId="15" borderId="2" xfId="1" applyNumberFormat="1" applyFont="1" applyFill="1" applyBorder="1" applyAlignment="1">
      <alignment horizontal="left" vertical="center"/>
    </xf>
    <xf numFmtId="0" fontId="24" fillId="15" borderId="2" xfId="2" applyFont="1" applyFill="1" applyBorder="1" applyAlignment="1" applyProtection="1">
      <alignment vertical="center"/>
    </xf>
    <xf numFmtId="0" fontId="4" fillId="15" borderId="2" xfId="1" applyFont="1" applyFill="1" applyBorder="1" applyAlignment="1">
      <alignment vertical="center" wrapText="1"/>
    </xf>
    <xf numFmtId="0" fontId="4" fillId="15" borderId="2" xfId="1" applyFont="1" applyFill="1" applyBorder="1" applyAlignment="1">
      <alignment vertical="center"/>
    </xf>
    <xf numFmtId="0" fontId="4" fillId="15" borderId="3" xfId="1" applyFont="1" applyFill="1" applyBorder="1" applyAlignment="1">
      <alignment vertical="center"/>
    </xf>
    <xf numFmtId="0" fontId="6" fillId="15" borderId="0" xfId="1" applyFont="1" applyFill="1" applyAlignment="1">
      <alignment vertical="center"/>
    </xf>
    <xf numFmtId="17" fontId="4" fillId="15" borderId="0" xfId="1" applyNumberFormat="1" applyFont="1" applyFill="1" applyAlignment="1">
      <alignment horizontal="left" vertical="center"/>
    </xf>
    <xf numFmtId="0" fontId="24" fillId="15" borderId="0" xfId="2" applyFont="1" applyFill="1" applyBorder="1" applyAlignment="1" applyProtection="1">
      <alignment vertical="center"/>
    </xf>
    <xf numFmtId="0" fontId="4" fillId="15" borderId="0" xfId="1" applyFont="1" applyFill="1" applyAlignment="1">
      <alignment vertical="center" wrapText="1"/>
    </xf>
    <xf numFmtId="0" fontId="4" fillId="15" borderId="0" xfId="1" applyFont="1" applyFill="1" applyAlignment="1">
      <alignment vertical="center"/>
    </xf>
    <xf numFmtId="0" fontId="4" fillId="15" borderId="5" xfId="1" applyFont="1" applyFill="1" applyBorder="1" applyAlignment="1">
      <alignment vertical="center"/>
    </xf>
    <xf numFmtId="0" fontId="13" fillId="15" borderId="5" xfId="0" applyFont="1" applyFill="1" applyBorder="1" applyAlignment="1">
      <alignment vertical="center"/>
    </xf>
    <xf numFmtId="0" fontId="4" fillId="15" borderId="19" xfId="1" applyFont="1" applyFill="1" applyBorder="1" applyAlignment="1">
      <alignment horizontal="left" vertical="center"/>
    </xf>
    <xf numFmtId="17" fontId="4" fillId="15" borderId="19" xfId="1" applyNumberFormat="1" applyFont="1" applyFill="1" applyBorder="1" applyAlignment="1">
      <alignment horizontal="left" vertical="center"/>
    </xf>
    <xf numFmtId="0" fontId="4" fillId="15" borderId="10" xfId="1" applyFont="1" applyFill="1" applyBorder="1" applyAlignment="1">
      <alignment horizontal="center" vertical="center" wrapText="1"/>
    </xf>
    <xf numFmtId="0" fontId="4" fillId="15" borderId="10" xfId="1" applyFont="1" applyFill="1" applyBorder="1" applyAlignment="1">
      <alignment horizontal="left" vertical="center" wrapText="1"/>
    </xf>
    <xf numFmtId="0" fontId="4" fillId="15" borderId="1" xfId="1" applyFont="1" applyFill="1" applyBorder="1" applyAlignment="1">
      <alignment vertical="center"/>
    </xf>
    <xf numFmtId="0" fontId="3" fillId="15" borderId="4" xfId="1" applyFont="1" applyFill="1" applyBorder="1" applyAlignment="1">
      <alignment vertical="center"/>
    </xf>
    <xf numFmtId="0" fontId="3" fillId="15" borderId="0" xfId="1" applyFont="1" applyFill="1" applyAlignment="1">
      <alignment vertical="center"/>
    </xf>
    <xf numFmtId="0" fontId="3" fillId="15" borderId="5" xfId="1" applyFont="1" applyFill="1" applyBorder="1" applyAlignment="1">
      <alignment vertical="center"/>
    </xf>
    <xf numFmtId="0" fontId="4" fillId="15" borderId="4" xfId="1" applyFont="1" applyFill="1" applyBorder="1" applyAlignment="1">
      <alignment vertical="center"/>
    </xf>
    <xf numFmtId="0" fontId="6" fillId="15" borderId="4" xfId="1" applyFont="1" applyFill="1" applyBorder="1" applyAlignment="1">
      <alignment vertical="center" wrapText="1"/>
    </xf>
    <xf numFmtId="0" fontId="6" fillId="15" borderId="12" xfId="1" applyFont="1" applyFill="1" applyBorder="1" applyAlignment="1">
      <alignment vertical="center"/>
    </xf>
    <xf numFmtId="0" fontId="25" fillId="15" borderId="0" xfId="1" applyFont="1" applyFill="1" applyAlignment="1">
      <alignment vertical="center"/>
    </xf>
    <xf numFmtId="0" fontId="13" fillId="15" borderId="10" xfId="0" applyFont="1" applyFill="1" applyBorder="1" applyAlignment="1">
      <alignment vertical="center"/>
    </xf>
    <xf numFmtId="0" fontId="30" fillId="15" borderId="0" xfId="2" applyFont="1" applyFill="1" applyBorder="1" applyAlignment="1" applyProtection="1">
      <alignment vertical="center"/>
    </xf>
    <xf numFmtId="0" fontId="6" fillId="15" borderId="1" xfId="1" applyFont="1" applyFill="1" applyBorder="1" applyAlignment="1">
      <alignment vertical="center" wrapText="1"/>
    </xf>
    <xf numFmtId="0" fontId="4" fillId="15" borderId="0" xfId="1" applyFont="1" applyFill="1" applyAlignment="1">
      <alignment horizontal="left" vertical="center"/>
    </xf>
    <xf numFmtId="0" fontId="4" fillId="15" borderId="0" xfId="1" applyFont="1" applyFill="1" applyAlignment="1">
      <alignment horizontal="left" vertical="center" wrapText="1"/>
    </xf>
    <xf numFmtId="0" fontId="13" fillId="0" borderId="95" xfId="0" applyFont="1" applyBorder="1" applyAlignment="1">
      <alignment vertical="center"/>
    </xf>
    <xf numFmtId="0" fontId="13" fillId="0" borderId="106" xfId="0" applyFont="1" applyBorder="1" applyAlignment="1">
      <alignment vertical="center"/>
    </xf>
    <xf numFmtId="0" fontId="13" fillId="0" borderId="33" xfId="0" applyFont="1" applyBorder="1" applyAlignment="1">
      <alignment vertical="center"/>
    </xf>
    <xf numFmtId="0" fontId="13" fillId="15" borderId="2" xfId="0" applyFont="1" applyFill="1" applyBorder="1" applyAlignment="1">
      <alignment vertical="center"/>
    </xf>
    <xf numFmtId="0" fontId="13" fillId="15" borderId="3" xfId="0" applyFont="1" applyFill="1" applyBorder="1" applyAlignment="1">
      <alignment vertical="center"/>
    </xf>
    <xf numFmtId="0" fontId="13" fillId="15" borderId="0" xfId="0" applyFont="1" applyFill="1" applyAlignment="1">
      <alignment vertical="center"/>
    </xf>
    <xf numFmtId="0" fontId="14" fillId="15" borderId="39" xfId="0" applyFont="1" applyFill="1" applyBorder="1" applyAlignment="1">
      <alignment vertical="center"/>
    </xf>
    <xf numFmtId="0" fontId="14" fillId="15" borderId="35" xfId="0" applyFont="1" applyFill="1" applyBorder="1" applyAlignment="1">
      <alignment vertical="center"/>
    </xf>
    <xf numFmtId="0" fontId="13" fillId="15" borderId="9" xfId="0" applyFont="1" applyFill="1" applyBorder="1" applyAlignment="1">
      <alignment vertical="center"/>
    </xf>
    <xf numFmtId="0" fontId="13" fillId="15" borderId="11" xfId="0" applyFont="1" applyFill="1" applyBorder="1" applyAlignment="1">
      <alignment vertical="center"/>
    </xf>
    <xf numFmtId="0" fontId="25" fillId="15" borderId="4" xfId="1" applyFont="1" applyFill="1" applyBorder="1" applyAlignment="1">
      <alignment vertical="center"/>
    </xf>
    <xf numFmtId="0" fontId="6" fillId="24" borderId="20" xfId="1" applyFont="1" applyFill="1" applyBorder="1" applyAlignment="1" applyProtection="1">
      <alignment horizontal="left" vertical="center" wrapText="1"/>
      <protection locked="0"/>
    </xf>
    <xf numFmtId="0" fontId="6" fillId="24" borderId="37" xfId="1" applyFont="1" applyFill="1" applyBorder="1" applyAlignment="1" applyProtection="1">
      <alignment horizontal="left" vertical="center"/>
      <protection locked="0"/>
    </xf>
    <xf numFmtId="0" fontId="19" fillId="14" borderId="110" xfId="0" applyFont="1" applyFill="1" applyBorder="1" applyAlignment="1">
      <alignment horizontal="left" vertical="center" wrapText="1"/>
    </xf>
    <xf numFmtId="0" fontId="4" fillId="14" borderId="73" xfId="0" applyFont="1" applyFill="1" applyBorder="1" applyAlignment="1">
      <alignment horizontal="left" vertical="center" wrapText="1"/>
    </xf>
    <xf numFmtId="0" fontId="6" fillId="22" borderId="55" xfId="0" applyFont="1" applyFill="1" applyBorder="1" applyAlignment="1">
      <alignment horizontal="left" vertical="center" wrapText="1"/>
    </xf>
    <xf numFmtId="0" fontId="6" fillId="22" borderId="113" xfId="0" applyFont="1" applyFill="1" applyBorder="1" applyAlignment="1">
      <alignment horizontal="left" vertical="center" wrapText="1"/>
    </xf>
    <xf numFmtId="0" fontId="4" fillId="17" borderId="114" xfId="0" applyFont="1" applyFill="1" applyBorder="1" applyAlignment="1">
      <alignment horizontal="left" vertical="center" wrapText="1"/>
    </xf>
    <xf numFmtId="0" fontId="4" fillId="8" borderId="114" xfId="0" applyFont="1" applyFill="1" applyBorder="1" applyAlignment="1">
      <alignment horizontal="left" vertical="center" wrapText="1"/>
    </xf>
    <xf numFmtId="0" fontId="6" fillId="22" borderId="2" xfId="0" applyFont="1" applyFill="1" applyBorder="1" applyAlignment="1">
      <alignment horizontal="left" vertical="center" wrapText="1"/>
    </xf>
    <xf numFmtId="0" fontId="6" fillId="22" borderId="3" xfId="0" applyFont="1" applyFill="1" applyBorder="1" applyAlignment="1">
      <alignment horizontal="left" vertical="center" wrapText="1"/>
    </xf>
    <xf numFmtId="0" fontId="6" fillId="13" borderId="115" xfId="0" applyFont="1" applyFill="1" applyBorder="1" applyAlignment="1">
      <alignment horizontal="left" vertical="center" wrapText="1"/>
    </xf>
    <xf numFmtId="2" fontId="4" fillId="10" borderId="7" xfId="0" applyNumberFormat="1" applyFont="1" applyFill="1" applyBorder="1" applyAlignment="1">
      <alignment vertical="center" wrapText="1"/>
    </xf>
    <xf numFmtId="2" fontId="4" fillId="10" borderId="41" xfId="0" applyNumberFormat="1" applyFont="1" applyFill="1" applyBorder="1" applyAlignment="1">
      <alignment vertical="center" wrapText="1"/>
    </xf>
    <xf numFmtId="0" fontId="4" fillId="17" borderId="116" xfId="0" applyFont="1" applyFill="1" applyBorder="1" applyAlignment="1">
      <alignment horizontal="left" vertical="center" wrapText="1"/>
    </xf>
    <xf numFmtId="0" fontId="4" fillId="17" borderId="117" xfId="0" applyFont="1" applyFill="1" applyBorder="1" applyAlignment="1">
      <alignment horizontal="left" vertical="center" wrapText="1"/>
    </xf>
    <xf numFmtId="0" fontId="4" fillId="17" borderId="16" xfId="0" applyFont="1" applyFill="1" applyBorder="1" applyAlignment="1">
      <alignment horizontal="left" vertical="center" wrapText="1"/>
    </xf>
    <xf numFmtId="0" fontId="13" fillId="0" borderId="119" xfId="0" applyFont="1" applyBorder="1" applyAlignment="1">
      <alignment horizontal="left" vertical="center"/>
    </xf>
    <xf numFmtId="0" fontId="4" fillId="17" borderId="67" xfId="0" applyFont="1" applyFill="1" applyBorder="1" applyAlignment="1">
      <alignment horizontal="left" vertical="center" wrapText="1"/>
    </xf>
    <xf numFmtId="0" fontId="4" fillId="17" borderId="16" xfId="0" applyFont="1" applyFill="1" applyBorder="1" applyAlignment="1">
      <alignment horizontal="left" vertical="center"/>
    </xf>
    <xf numFmtId="0" fontId="4" fillId="17" borderId="116" xfId="0" applyFont="1" applyFill="1" applyBorder="1" applyAlignment="1">
      <alignment horizontal="left" vertical="center"/>
    </xf>
    <xf numFmtId="2" fontId="4" fillId="6" borderId="41" xfId="0" applyNumberFormat="1" applyFont="1" applyFill="1" applyBorder="1" applyAlignment="1">
      <alignment vertical="center" wrapText="1"/>
    </xf>
    <xf numFmtId="2" fontId="4" fillId="12" borderId="44" xfId="0" applyNumberFormat="1" applyFont="1" applyFill="1" applyBorder="1" applyAlignment="1">
      <alignment vertical="center" wrapText="1"/>
    </xf>
    <xf numFmtId="2" fontId="4" fillId="0" borderId="120" xfId="0" applyNumberFormat="1" applyFont="1" applyBorder="1" applyAlignment="1">
      <alignment vertical="center" wrapText="1"/>
    </xf>
    <xf numFmtId="2" fontId="4" fillId="0" borderId="121" xfId="0" applyNumberFormat="1" applyFont="1" applyBorder="1" applyAlignment="1">
      <alignment vertical="center" wrapText="1"/>
    </xf>
    <xf numFmtId="2" fontId="4" fillId="10" borderId="122" xfId="0" applyNumberFormat="1" applyFont="1" applyFill="1" applyBorder="1" applyAlignment="1">
      <alignment vertical="center" wrapText="1"/>
    </xf>
    <xf numFmtId="2" fontId="4" fillId="6" borderId="121" xfId="0" applyNumberFormat="1" applyFont="1" applyFill="1" applyBorder="1" applyAlignment="1">
      <alignment vertical="center" wrapText="1"/>
    </xf>
    <xf numFmtId="0" fontId="14" fillId="0" borderId="0" xfId="11" applyFont="1"/>
    <xf numFmtId="0" fontId="4" fillId="14" borderId="14" xfId="10" applyFont="1" applyFill="1" applyBorder="1" applyAlignment="1" applyProtection="1">
      <alignment horizontal="left" vertical="center" wrapText="1" shrinkToFit="1"/>
      <protection locked="0"/>
    </xf>
    <xf numFmtId="49" fontId="4" fillId="14" borderId="14" xfId="10" applyNumberFormat="1" applyFont="1" applyFill="1" applyBorder="1" applyAlignment="1" applyProtection="1">
      <alignment horizontal="left" vertical="center" wrapText="1" shrinkToFit="1"/>
      <protection locked="0"/>
    </xf>
    <xf numFmtId="0" fontId="4" fillId="14" borderId="8" xfId="10" applyFont="1" applyFill="1" applyBorder="1" applyAlignment="1">
      <alignment horizontal="left" vertical="center" shrinkToFit="1"/>
    </xf>
    <xf numFmtId="49" fontId="4" fillId="14" borderId="8" xfId="10" applyNumberFormat="1" applyFont="1" applyFill="1" applyBorder="1" applyAlignment="1" applyProtection="1">
      <alignment horizontal="left" vertical="center" shrinkToFit="1"/>
      <protection locked="0"/>
    </xf>
    <xf numFmtId="49" fontId="4" fillId="14" borderId="26" xfId="10" applyNumberFormat="1" applyFont="1" applyFill="1" applyBorder="1" applyAlignment="1" applyProtection="1">
      <alignment horizontal="left" vertical="center" shrinkToFit="1"/>
      <protection locked="0"/>
    </xf>
    <xf numFmtId="49" fontId="4" fillId="0" borderId="0" xfId="10" applyNumberFormat="1" applyFont="1" applyAlignment="1" applyProtection="1">
      <alignment horizontal="left" vertical="center" shrinkToFit="1"/>
      <protection locked="0"/>
    </xf>
    <xf numFmtId="0" fontId="4" fillId="0" borderId="0" xfId="10" applyFont="1" applyAlignment="1" applyProtection="1">
      <alignment horizontal="left" vertical="center" wrapText="1" shrinkToFit="1"/>
      <protection locked="0"/>
    </xf>
    <xf numFmtId="0" fontId="4" fillId="0" borderId="0" xfId="10" applyFont="1" applyAlignment="1" applyProtection="1">
      <alignment horizontal="left" vertical="center" shrinkToFit="1"/>
      <protection locked="0"/>
    </xf>
    <xf numFmtId="1" fontId="4" fillId="0" borderId="0" xfId="10" applyNumberFormat="1" applyFont="1" applyAlignment="1" applyProtection="1">
      <alignment horizontal="center" vertical="center" shrinkToFit="1"/>
      <protection locked="0"/>
    </xf>
    <xf numFmtId="0" fontId="4" fillId="14" borderId="69" xfId="10" applyFont="1" applyFill="1" applyBorder="1" applyAlignment="1">
      <alignment horizontal="left" vertical="center" shrinkToFit="1"/>
    </xf>
    <xf numFmtId="1" fontId="6" fillId="15" borderId="12"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left" vertical="center" wrapText="1"/>
      <protection locked="0"/>
    </xf>
    <xf numFmtId="1" fontId="6" fillId="15" borderId="19" xfId="10" applyNumberFormat="1" applyFont="1" applyFill="1" applyBorder="1" applyAlignment="1" applyProtection="1">
      <alignment horizontal="left" vertical="center" wrapText="1"/>
      <protection locked="0"/>
    </xf>
    <xf numFmtId="1" fontId="6" fillId="15" borderId="13" xfId="10" applyNumberFormat="1" applyFont="1" applyFill="1" applyBorder="1" applyAlignment="1" applyProtection="1">
      <alignment horizontal="center" vertical="center" wrapText="1"/>
      <protection locked="0"/>
    </xf>
    <xf numFmtId="1" fontId="6" fillId="15" borderId="19" xfId="10" applyNumberFormat="1" applyFont="1" applyFill="1" applyBorder="1" applyAlignment="1" applyProtection="1">
      <alignment horizontal="center" vertical="center" wrapText="1"/>
      <protection locked="0"/>
    </xf>
    <xf numFmtId="1" fontId="6" fillId="15" borderId="40" xfId="10" applyNumberFormat="1" applyFont="1" applyFill="1" applyBorder="1" applyAlignment="1" applyProtection="1">
      <alignment horizontal="center" vertical="center" wrapText="1"/>
      <protection locked="0"/>
    </xf>
    <xf numFmtId="0" fontId="13" fillId="0" borderId="0" xfId="11"/>
    <xf numFmtId="2" fontId="19" fillId="0" borderId="0" xfId="11" applyNumberFormat="1" applyFont="1" applyAlignment="1">
      <alignment horizontal="left" vertical="center" wrapText="1"/>
    </xf>
    <xf numFmtId="0" fontId="17" fillId="0" borderId="0" xfId="11" applyFont="1" applyAlignment="1">
      <alignment horizontal="left" vertical="center" wrapText="1"/>
    </xf>
    <xf numFmtId="0" fontId="4" fillId="0" borderId="2" xfId="1" applyFont="1" applyBorder="1" applyAlignment="1">
      <alignment vertical="center"/>
    </xf>
    <xf numFmtId="0" fontId="6" fillId="22" borderId="88" xfId="0" applyFont="1" applyFill="1" applyBorder="1" applyAlignment="1">
      <alignment horizontal="left" vertical="center" wrapText="1"/>
    </xf>
    <xf numFmtId="0" fontId="6" fillId="22" borderId="123"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19" fillId="14" borderId="125" xfId="0" applyFont="1" applyFill="1" applyBorder="1" applyAlignment="1">
      <alignment horizontal="left" vertical="center" wrapText="1"/>
    </xf>
    <xf numFmtId="0" fontId="4" fillId="14" borderId="126" xfId="0" applyFont="1" applyFill="1" applyBorder="1" applyAlignment="1">
      <alignment horizontal="left" vertical="center" wrapText="1"/>
    </xf>
    <xf numFmtId="0" fontId="6" fillId="13" borderId="131" xfId="0" applyFont="1" applyFill="1" applyBorder="1" applyAlignment="1">
      <alignment horizontal="left" vertical="center" wrapText="1"/>
    </xf>
    <xf numFmtId="0" fontId="6" fillId="22" borderId="13" xfId="0" applyFont="1" applyFill="1" applyBorder="1" applyAlignment="1">
      <alignment horizontal="left" vertical="center" wrapText="1"/>
    </xf>
    <xf numFmtId="2" fontId="4" fillId="15" borderId="22" xfId="1" applyNumberFormat="1" applyFont="1" applyFill="1" applyBorder="1" applyAlignment="1" applyProtection="1">
      <alignment horizontal="right" vertical="center" shrinkToFit="1"/>
      <protection locked="0"/>
    </xf>
    <xf numFmtId="2" fontId="4" fillId="15" borderId="18" xfId="1" applyNumberFormat="1" applyFont="1" applyFill="1" applyBorder="1" applyAlignment="1" applyProtection="1">
      <alignment horizontal="right" vertical="center" shrinkToFit="1"/>
      <protection locked="0"/>
    </xf>
    <xf numFmtId="2" fontId="4" fillId="0" borderId="18" xfId="1" applyNumberFormat="1" applyFont="1" applyBorder="1" applyAlignment="1" applyProtection="1">
      <alignment horizontal="right" vertical="center" shrinkToFit="1"/>
      <protection locked="0"/>
    </xf>
    <xf numFmtId="2" fontId="4" fillId="0" borderId="50" xfId="1" applyNumberFormat="1" applyFont="1" applyBorder="1" applyAlignment="1" applyProtection="1">
      <alignment horizontal="right" vertical="center" shrinkToFit="1"/>
      <protection locked="0"/>
    </xf>
    <xf numFmtId="2" fontId="4" fillId="0" borderId="95" xfId="1" applyNumberFormat="1" applyFont="1" applyBorder="1" applyAlignment="1" applyProtection="1">
      <alignment horizontal="right" vertical="center" shrinkToFit="1"/>
      <protection locked="0"/>
    </xf>
    <xf numFmtId="2" fontId="4" fillId="15" borderId="56" xfId="1" applyNumberFormat="1" applyFont="1" applyFill="1" applyBorder="1" applyAlignment="1">
      <alignment horizontal="right" vertical="center" shrinkToFit="1"/>
    </xf>
    <xf numFmtId="2" fontId="4" fillId="15" borderId="27" xfId="1" applyNumberFormat="1" applyFont="1" applyFill="1" applyBorder="1" applyAlignment="1">
      <alignment horizontal="right" vertical="center" shrinkToFit="1"/>
    </xf>
    <xf numFmtId="2" fontId="4" fillId="0" borderId="27" xfId="1" applyNumberFormat="1" applyFont="1" applyBorder="1" applyAlignment="1">
      <alignment horizontal="right" vertical="center" shrinkToFit="1"/>
    </xf>
    <xf numFmtId="2" fontId="4" fillId="0" borderId="68" xfId="1" applyNumberFormat="1" applyFont="1" applyBorder="1" applyAlignment="1">
      <alignment horizontal="right" vertical="center" shrinkToFit="1"/>
    </xf>
    <xf numFmtId="2" fontId="4" fillId="0" borderId="96" xfId="1" applyNumberFormat="1" applyFont="1" applyBorder="1" applyAlignment="1">
      <alignment horizontal="right" vertical="center" shrinkToFit="1"/>
    </xf>
    <xf numFmtId="2" fontId="4" fillId="15" borderId="40" xfId="1" applyNumberFormat="1" applyFont="1" applyFill="1" applyBorder="1" applyAlignment="1" applyProtection="1">
      <alignment horizontal="right" vertical="center" shrinkToFit="1"/>
      <protection locked="0"/>
    </xf>
    <xf numFmtId="2" fontId="4" fillId="15" borderId="13" xfId="1" applyNumberFormat="1" applyFont="1" applyFill="1" applyBorder="1" applyAlignment="1" applyProtection="1">
      <alignment horizontal="right" vertical="center" shrinkToFit="1"/>
      <protection locked="0"/>
    </xf>
    <xf numFmtId="2" fontId="4" fillId="0" borderId="13" xfId="1" applyNumberFormat="1" applyFont="1" applyBorder="1" applyAlignment="1" applyProtection="1">
      <alignment horizontal="right" vertical="center" shrinkToFit="1"/>
      <protection locked="0"/>
    </xf>
    <xf numFmtId="2" fontId="4" fillId="0" borderId="38" xfId="1" applyNumberFormat="1" applyFont="1" applyBorder="1" applyAlignment="1" applyProtection="1">
      <alignment horizontal="right" vertical="center" shrinkToFit="1"/>
      <protection locked="0"/>
    </xf>
    <xf numFmtId="2" fontId="4" fillId="0" borderId="39" xfId="1" applyNumberFormat="1" applyFont="1" applyBorder="1" applyAlignment="1" applyProtection="1">
      <alignment horizontal="right" vertical="center" shrinkToFit="1"/>
      <protection locked="0"/>
    </xf>
    <xf numFmtId="2" fontId="4" fillId="15" borderId="16" xfId="1" applyNumberFormat="1" applyFont="1" applyFill="1" applyBorder="1" applyAlignment="1" applyProtection="1">
      <alignment horizontal="right" vertical="center" shrinkToFit="1"/>
      <protection locked="0"/>
    </xf>
    <xf numFmtId="2" fontId="4" fillId="15" borderId="47" xfId="1" applyNumberFormat="1" applyFont="1" applyFill="1" applyBorder="1" applyAlignment="1" applyProtection="1">
      <alignment horizontal="right" vertical="center" wrapText="1"/>
      <protection locked="0"/>
    </xf>
    <xf numFmtId="2" fontId="4" fillId="0" borderId="47" xfId="1" applyNumberFormat="1" applyFont="1" applyBorder="1" applyAlignment="1" applyProtection="1">
      <alignment horizontal="right" vertical="center" wrapText="1"/>
      <protection locked="0"/>
    </xf>
    <xf numFmtId="2" fontId="4" fillId="0" borderId="51" xfId="1" applyNumberFormat="1" applyFont="1" applyBorder="1" applyAlignment="1" applyProtection="1">
      <alignment horizontal="right" vertical="center" wrapText="1"/>
      <protection locked="0"/>
    </xf>
    <xf numFmtId="2" fontId="4" fillId="0" borderId="105" xfId="1" applyNumberFormat="1" applyFont="1" applyBorder="1" applyAlignment="1" applyProtection="1">
      <alignment horizontal="right" vertical="center" wrapText="1"/>
      <protection locked="0"/>
    </xf>
    <xf numFmtId="2" fontId="4" fillId="3" borderId="14" xfId="1" applyNumberFormat="1" applyFont="1" applyFill="1" applyBorder="1" applyAlignment="1">
      <alignment horizontal="right" vertical="center"/>
    </xf>
    <xf numFmtId="2" fontId="4" fillId="0" borderId="6" xfId="1" applyNumberFormat="1" applyFont="1" applyBorder="1" applyAlignment="1" applyProtection="1">
      <alignment horizontal="right" vertical="center"/>
      <protection locked="0"/>
    </xf>
    <xf numFmtId="2" fontId="4" fillId="0" borderId="25" xfId="1" applyNumberFormat="1" applyFont="1" applyBorder="1" applyAlignment="1" applyProtection="1">
      <alignment horizontal="right" vertical="center"/>
      <protection locked="0"/>
    </xf>
    <xf numFmtId="2" fontId="4" fillId="3" borderId="14" xfId="1" applyNumberFormat="1" applyFont="1" applyFill="1" applyBorder="1" applyAlignment="1" applyProtection="1">
      <alignment horizontal="right" vertical="center"/>
      <protection locked="0"/>
    </xf>
    <xf numFmtId="2" fontId="4" fillId="0" borderId="6" xfId="6" applyNumberFormat="1" applyFont="1" applyBorder="1" applyAlignment="1">
      <alignment horizontal="right" vertical="center"/>
    </xf>
    <xf numFmtId="2" fontId="4" fillId="0" borderId="6" xfId="7" applyNumberFormat="1" applyFont="1" applyBorder="1" applyAlignment="1" applyProtection="1">
      <alignment horizontal="right" vertical="center"/>
      <protection locked="0"/>
    </xf>
    <xf numFmtId="2" fontId="4" fillId="0" borderId="25" xfId="6" applyNumberFormat="1" applyFont="1" applyBorder="1" applyAlignment="1">
      <alignment horizontal="right" vertical="center"/>
    </xf>
    <xf numFmtId="2" fontId="4" fillId="0" borderId="25" xfId="7" applyNumberFormat="1" applyFont="1" applyBorder="1" applyAlignment="1" applyProtection="1">
      <alignment horizontal="right" vertical="center"/>
      <protection locked="0"/>
    </xf>
    <xf numFmtId="0" fontId="4" fillId="14" borderId="18" xfId="1" applyFont="1" applyFill="1" applyBorder="1" applyAlignment="1" applyProtection="1">
      <alignment horizontal="right" vertical="center" wrapText="1"/>
      <protection locked="0"/>
    </xf>
    <xf numFmtId="0" fontId="13" fillId="0" borderId="25" xfId="0" applyFont="1" applyBorder="1" applyAlignment="1">
      <alignment horizontal="right" vertical="center"/>
    </xf>
    <xf numFmtId="1" fontId="4" fillId="14" borderId="24" xfId="10" applyNumberFormat="1" applyFont="1" applyFill="1" applyBorder="1" applyAlignment="1" applyProtection="1">
      <alignment horizontal="right" vertical="center" shrinkToFit="1"/>
      <protection locked="0"/>
    </xf>
    <xf numFmtId="1" fontId="4" fillId="14" borderId="28" xfId="10" applyNumberFormat="1" applyFont="1" applyFill="1" applyBorder="1" applyAlignment="1" applyProtection="1">
      <alignment horizontal="right" vertical="center" shrinkToFit="1"/>
      <protection locked="0"/>
    </xf>
    <xf numFmtId="0" fontId="4" fillId="14" borderId="7" xfId="0" applyFont="1" applyFill="1" applyBorder="1" applyAlignment="1">
      <alignment horizontal="right" vertical="center" wrapText="1"/>
    </xf>
    <xf numFmtId="0" fontId="6" fillId="14" borderId="85" xfId="0" applyFont="1" applyFill="1" applyBorder="1" applyAlignment="1">
      <alignment horizontal="right" vertical="center" wrapText="1"/>
    </xf>
    <xf numFmtId="0" fontId="4" fillId="17" borderId="32" xfId="0" applyFont="1" applyFill="1" applyBorder="1" applyAlignment="1">
      <alignment horizontal="right" vertical="center" wrapText="1"/>
    </xf>
    <xf numFmtId="0" fontId="4" fillId="17" borderId="7" xfId="0" applyFont="1" applyFill="1" applyBorder="1" applyAlignment="1">
      <alignment horizontal="right" vertical="center" wrapText="1"/>
    </xf>
    <xf numFmtId="0" fontId="4" fillId="8" borderId="7" xfId="0" applyFont="1" applyFill="1" applyBorder="1" applyAlignment="1">
      <alignment horizontal="right" vertical="center" wrapText="1"/>
    </xf>
    <xf numFmtId="0" fontId="4" fillId="17" borderId="0" xfId="0" applyFont="1" applyFill="1" applyAlignment="1">
      <alignment horizontal="right" vertical="center" wrapText="1"/>
    </xf>
    <xf numFmtId="0" fontId="4" fillId="14" borderId="127" xfId="0" applyFont="1" applyFill="1" applyBorder="1" applyAlignment="1">
      <alignment horizontal="right" vertical="center" wrapText="1"/>
    </xf>
    <xf numFmtId="0" fontId="4" fillId="14" borderId="74" xfId="0" applyFont="1" applyFill="1" applyBorder="1" applyAlignment="1">
      <alignment horizontal="right" vertical="center" wrapText="1"/>
    </xf>
    <xf numFmtId="0" fontId="4" fillId="14" borderId="76" xfId="0" applyFont="1" applyFill="1" applyBorder="1" applyAlignment="1">
      <alignment horizontal="right" vertical="center" wrapText="1"/>
    </xf>
    <xf numFmtId="1" fontId="4" fillId="14" borderId="54" xfId="10" applyNumberFormat="1" applyFont="1" applyFill="1" applyBorder="1" applyAlignment="1" applyProtection="1">
      <alignment horizontal="right" vertical="center" shrinkToFit="1"/>
      <protection locked="0"/>
    </xf>
    <xf numFmtId="0" fontId="4" fillId="14" borderId="6" xfId="10" applyFont="1" applyFill="1" applyBorder="1" applyAlignment="1" applyProtection="1">
      <alignment horizontal="right" vertical="center" shrinkToFit="1"/>
      <protection locked="0"/>
    </xf>
    <xf numFmtId="0" fontId="4" fillId="14" borderId="27" xfId="10" applyFont="1" applyFill="1" applyBorder="1" applyAlignment="1" applyProtection="1">
      <alignment horizontal="right" vertical="center" shrinkToFit="1"/>
      <protection locked="0"/>
    </xf>
    <xf numFmtId="0" fontId="4" fillId="14" borderId="14" xfId="10" applyFont="1" applyFill="1" applyBorder="1" applyAlignment="1" applyProtection="1">
      <alignment horizontal="right" vertical="center" shrinkToFit="1"/>
      <protection locked="0"/>
    </xf>
    <xf numFmtId="167" fontId="19" fillId="0" borderId="14" xfId="11" applyNumberFormat="1" applyFont="1" applyBorder="1" applyAlignment="1">
      <alignment horizontal="right" vertical="center" wrapText="1"/>
    </xf>
    <xf numFmtId="167" fontId="19" fillId="0" borderId="6" xfId="11" applyNumberFormat="1" applyFont="1" applyBorder="1" applyAlignment="1">
      <alignment horizontal="right" vertical="center" wrapText="1"/>
    </xf>
    <xf numFmtId="167" fontId="19" fillId="9" borderId="15" xfId="11" applyNumberFormat="1" applyFont="1" applyFill="1" applyBorder="1" applyAlignment="1">
      <alignment horizontal="right" vertical="center" wrapText="1"/>
    </xf>
    <xf numFmtId="167" fontId="19" fillId="0" borderId="48" xfId="11" applyNumberFormat="1" applyFont="1" applyBorder="1" applyAlignment="1">
      <alignment horizontal="right" vertical="center" wrapText="1"/>
    </xf>
    <xf numFmtId="167" fontId="19" fillId="0" borderId="34" xfId="11" applyNumberFormat="1" applyFont="1" applyBorder="1" applyAlignment="1">
      <alignment horizontal="right" vertical="center" wrapText="1"/>
    </xf>
    <xf numFmtId="167" fontId="19" fillId="9" borderId="116" xfId="11" applyNumberFormat="1" applyFont="1" applyFill="1" applyBorder="1" applyAlignment="1">
      <alignment horizontal="right" vertical="center" wrapText="1"/>
    </xf>
    <xf numFmtId="167" fontId="19" fillId="9" borderId="23" xfId="11" applyNumberFormat="1" applyFont="1" applyFill="1" applyBorder="1" applyAlignment="1">
      <alignment horizontal="right" vertical="center" wrapText="1"/>
    </xf>
    <xf numFmtId="167" fontId="19" fillId="9" borderId="33" xfId="11" applyNumberFormat="1" applyFont="1" applyFill="1" applyBorder="1" applyAlignment="1">
      <alignment horizontal="right" vertical="center" wrapText="1"/>
    </xf>
    <xf numFmtId="167" fontId="13" fillId="0" borderId="6" xfId="11" applyNumberFormat="1" applyBorder="1" applyAlignment="1">
      <alignment horizontal="right"/>
    </xf>
    <xf numFmtId="167" fontId="13" fillId="0" borderId="34" xfId="11" applyNumberFormat="1" applyBorder="1" applyAlignment="1">
      <alignment horizontal="right"/>
    </xf>
    <xf numFmtId="2" fontId="13" fillId="0" borderId="6" xfId="11" applyNumberFormat="1" applyBorder="1" applyAlignment="1">
      <alignment horizontal="right"/>
    </xf>
    <xf numFmtId="2" fontId="13" fillId="0" borderId="34" xfId="11" applyNumberFormat="1" applyBorder="1" applyAlignment="1">
      <alignment horizontal="right"/>
    </xf>
    <xf numFmtId="167" fontId="13" fillId="0" borderId="25" xfId="11" applyNumberFormat="1" applyBorder="1" applyAlignment="1">
      <alignment horizontal="right"/>
    </xf>
    <xf numFmtId="167" fontId="13" fillId="0" borderId="49" xfId="11" applyNumberFormat="1" applyBorder="1" applyAlignment="1">
      <alignment horizontal="right"/>
    </xf>
    <xf numFmtId="167" fontId="13" fillId="0" borderId="128" xfId="0" applyNumberFormat="1" applyFont="1" applyBorder="1" applyAlignment="1">
      <alignment horizontal="right" vertical="center"/>
    </xf>
    <xf numFmtId="167" fontId="13" fillId="0" borderId="129" xfId="0" applyNumberFormat="1" applyFont="1" applyBorder="1" applyAlignment="1">
      <alignment horizontal="right" vertical="center"/>
    </xf>
    <xf numFmtId="167" fontId="13" fillId="0" borderId="127" xfId="0" applyNumberFormat="1" applyFont="1" applyBorder="1" applyAlignment="1">
      <alignment horizontal="right" vertical="center"/>
    </xf>
    <xf numFmtId="167" fontId="13" fillId="0" borderId="130" xfId="0" applyNumberFormat="1" applyFont="1" applyBorder="1" applyAlignment="1">
      <alignment horizontal="right" vertical="center"/>
    </xf>
    <xf numFmtId="167" fontId="13" fillId="0" borderId="82" xfId="0" applyNumberFormat="1" applyFont="1" applyBorder="1" applyAlignment="1">
      <alignment horizontal="right" vertical="center"/>
    </xf>
    <xf numFmtId="167" fontId="13" fillId="0" borderId="41" xfId="0" applyNumberFormat="1" applyFont="1" applyBorder="1" applyAlignment="1">
      <alignment horizontal="right" vertical="center"/>
    </xf>
    <xf numFmtId="167" fontId="13" fillId="0" borderId="74" xfId="0" applyNumberFormat="1" applyFont="1" applyBorder="1" applyAlignment="1">
      <alignment horizontal="right" vertical="center"/>
    </xf>
    <xf numFmtId="167" fontId="13" fillId="0" borderId="103" xfId="0" applyNumberFormat="1" applyFont="1" applyBorder="1" applyAlignment="1">
      <alignment horizontal="right" vertical="center"/>
    </xf>
    <xf numFmtId="167" fontId="13" fillId="0" borderId="83" xfId="0" applyNumberFormat="1" applyFont="1" applyBorder="1" applyAlignment="1">
      <alignment horizontal="right" vertical="center"/>
    </xf>
    <xf numFmtId="167" fontId="13" fillId="0" borderId="100" xfId="0" applyNumberFormat="1" applyFont="1" applyBorder="1" applyAlignment="1">
      <alignment horizontal="right" vertical="center"/>
    </xf>
    <xf numFmtId="167" fontId="13" fillId="0" borderId="76" xfId="0" applyNumberFormat="1" applyFont="1" applyBorder="1" applyAlignment="1">
      <alignment horizontal="right" vertical="center"/>
    </xf>
    <xf numFmtId="167" fontId="13" fillId="0" borderId="104" xfId="0" applyNumberFormat="1" applyFont="1" applyBorder="1" applyAlignment="1">
      <alignment horizontal="right" vertical="center"/>
    </xf>
    <xf numFmtId="2" fontId="13" fillId="0" borderId="80" xfId="0" applyNumberFormat="1" applyFont="1" applyBorder="1" applyAlignment="1">
      <alignment horizontal="right" vertical="center"/>
    </xf>
    <xf numFmtId="2" fontId="13" fillId="0" borderId="42" xfId="0" applyNumberFormat="1" applyFont="1" applyBorder="1" applyAlignment="1">
      <alignment horizontal="right" vertical="center"/>
    </xf>
    <xf numFmtId="2" fontId="13" fillId="0" borderId="81" xfId="0" applyNumberFormat="1" applyFont="1" applyBorder="1" applyAlignment="1">
      <alignment horizontal="right" vertical="center"/>
    </xf>
    <xf numFmtId="2" fontId="13" fillId="0" borderId="102" xfId="0" applyNumberFormat="1" applyFont="1" applyBorder="1" applyAlignment="1">
      <alignment horizontal="right" vertical="center"/>
    </xf>
    <xf numFmtId="2" fontId="13" fillId="0" borderId="82" xfId="0" applyNumberFormat="1" applyFont="1" applyBorder="1" applyAlignment="1">
      <alignment horizontal="right" vertical="center"/>
    </xf>
    <xf numFmtId="2" fontId="13" fillId="0" borderId="41" xfId="0" applyNumberFormat="1" applyFont="1" applyBorder="1" applyAlignment="1">
      <alignment horizontal="right" vertical="center"/>
    </xf>
    <xf numFmtId="2" fontId="13" fillId="0" borderId="74" xfId="0" applyNumberFormat="1" applyFont="1" applyBorder="1" applyAlignment="1">
      <alignment horizontal="right" vertical="center"/>
    </xf>
    <xf numFmtId="2" fontId="13" fillId="0" borderId="103" xfId="0" applyNumberFormat="1" applyFont="1" applyBorder="1" applyAlignment="1">
      <alignment horizontal="right" vertical="center"/>
    </xf>
    <xf numFmtId="2" fontId="13" fillId="0" borderId="111" xfId="0" applyNumberFormat="1" applyFont="1" applyBorder="1" applyAlignment="1">
      <alignment horizontal="right" vertical="center"/>
    </xf>
    <xf numFmtId="2" fontId="13" fillId="0" borderId="72" xfId="0" applyNumberFormat="1" applyFont="1" applyBorder="1" applyAlignment="1">
      <alignment horizontal="right" vertical="center"/>
    </xf>
    <xf numFmtId="2" fontId="13" fillId="0" borderId="75" xfId="0" applyNumberFormat="1" applyFont="1" applyBorder="1" applyAlignment="1">
      <alignment horizontal="right" vertical="center"/>
    </xf>
    <xf numFmtId="2" fontId="13" fillId="0" borderId="112" xfId="0" applyNumberFormat="1" applyFont="1" applyBorder="1" applyAlignment="1">
      <alignment horizontal="right" vertical="center"/>
    </xf>
    <xf numFmtId="2" fontId="13" fillId="0" borderId="83" xfId="0" applyNumberFormat="1" applyFont="1" applyBorder="1" applyAlignment="1">
      <alignment horizontal="right" vertical="center"/>
    </xf>
    <xf numFmtId="2" fontId="13" fillId="0" borderId="100" xfId="0" applyNumberFormat="1" applyFont="1" applyBorder="1" applyAlignment="1">
      <alignment horizontal="right" vertical="center"/>
    </xf>
    <xf numFmtId="2" fontId="13" fillId="0" borderId="76" xfId="0" applyNumberFormat="1" applyFont="1" applyBorder="1" applyAlignment="1">
      <alignment horizontal="right" vertical="center"/>
    </xf>
    <xf numFmtId="2" fontId="13" fillId="0" borderId="104" xfId="0" applyNumberFormat="1" applyFont="1" applyBorder="1" applyAlignment="1">
      <alignment horizontal="right" vertical="center"/>
    </xf>
    <xf numFmtId="2" fontId="4" fillId="0" borderId="44" xfId="0" applyNumberFormat="1" applyFont="1" applyBorder="1" applyAlignment="1">
      <alignment horizontal="right" vertical="center" wrapText="1"/>
    </xf>
    <xf numFmtId="2" fontId="4" fillId="0" borderId="41" xfId="0" applyNumberFormat="1" applyFont="1" applyBorder="1" applyAlignment="1">
      <alignment horizontal="right" vertical="center" wrapText="1"/>
    </xf>
    <xf numFmtId="2" fontId="4" fillId="0" borderId="46" xfId="0" applyNumberFormat="1" applyFont="1" applyBorder="1" applyAlignment="1">
      <alignment horizontal="right" vertical="center" wrapText="1"/>
    </xf>
    <xf numFmtId="2" fontId="4" fillId="0" borderId="43" xfId="0" applyNumberFormat="1" applyFont="1" applyBorder="1" applyAlignment="1">
      <alignment horizontal="right" vertical="center" wrapText="1"/>
    </xf>
    <xf numFmtId="2" fontId="4" fillId="0" borderId="42" xfId="0" applyNumberFormat="1" applyFont="1" applyBorder="1" applyAlignment="1">
      <alignment horizontal="right" vertical="center" wrapText="1"/>
    </xf>
    <xf numFmtId="2" fontId="4" fillId="0" borderId="45" xfId="0" applyNumberFormat="1" applyFont="1" applyBorder="1" applyAlignment="1">
      <alignment horizontal="right" vertical="center" wrapText="1"/>
    </xf>
    <xf numFmtId="2" fontId="4" fillId="10" borderId="118" xfId="0" applyNumberFormat="1" applyFont="1" applyFill="1" applyBorder="1" applyAlignment="1">
      <alignment horizontal="right" vertical="center" wrapText="1"/>
    </xf>
    <xf numFmtId="2" fontId="4" fillId="10" borderId="72" xfId="0" applyNumberFormat="1" applyFont="1" applyFill="1" applyBorder="1" applyAlignment="1">
      <alignment horizontal="right" vertical="center" wrapText="1"/>
    </xf>
    <xf numFmtId="2" fontId="4" fillId="10" borderId="73" xfId="0" applyNumberFormat="1" applyFont="1" applyFill="1" applyBorder="1" applyAlignment="1">
      <alignment horizontal="right" vertical="center" wrapText="1"/>
    </xf>
    <xf numFmtId="2" fontId="4" fillId="10" borderId="84" xfId="0" applyNumberFormat="1" applyFont="1" applyFill="1" applyBorder="1" applyAlignment="1">
      <alignment horizontal="right" vertical="center" wrapText="1"/>
    </xf>
    <xf numFmtId="2" fontId="4" fillId="10" borderId="85" xfId="0" applyNumberFormat="1" applyFont="1" applyFill="1" applyBorder="1" applyAlignment="1">
      <alignment horizontal="right" vertical="center" wrapText="1"/>
    </xf>
    <xf numFmtId="2" fontId="4" fillId="10" borderId="86" xfId="0" applyNumberFormat="1" applyFont="1" applyFill="1" applyBorder="1" applyAlignment="1">
      <alignment horizontal="right" vertical="center" wrapText="1"/>
    </xf>
    <xf numFmtId="2" fontId="4" fillId="15" borderId="17" xfId="0" applyNumberFormat="1" applyFont="1" applyFill="1" applyBorder="1" applyAlignment="1">
      <alignment horizontal="right" vertical="center" wrapText="1"/>
    </xf>
    <xf numFmtId="2" fontId="4" fillId="0" borderId="17" xfId="0" applyNumberFormat="1" applyFont="1" applyBorder="1" applyAlignment="1">
      <alignment horizontal="right" vertical="center" wrapText="1"/>
    </xf>
    <xf numFmtId="2" fontId="4" fillId="0" borderId="7" xfId="0" applyNumberFormat="1" applyFont="1" applyBorder="1" applyAlignment="1">
      <alignment horizontal="right" vertical="center" wrapText="1"/>
    </xf>
    <xf numFmtId="2" fontId="21" fillId="0" borderId="45" xfId="0" applyNumberFormat="1" applyFont="1" applyBorder="1" applyAlignment="1">
      <alignment horizontal="right" vertical="center" wrapText="1"/>
    </xf>
    <xf numFmtId="2" fontId="21" fillId="0" borderId="46" xfId="0" applyNumberFormat="1" applyFont="1" applyBorder="1" applyAlignment="1">
      <alignment horizontal="right" vertical="center" wrapText="1"/>
    </xf>
    <xf numFmtId="2" fontId="4" fillId="15" borderId="16" xfId="0" applyNumberFormat="1" applyFont="1" applyFill="1" applyBorder="1" applyAlignment="1">
      <alignment horizontal="right" vertical="center" wrapText="1"/>
    </xf>
    <xf numFmtId="2" fontId="4" fillId="0" borderId="16" xfId="0" applyNumberFormat="1" applyFont="1" applyBorder="1" applyAlignment="1">
      <alignment horizontal="right" vertical="center" wrapText="1"/>
    </xf>
    <xf numFmtId="2" fontId="4" fillId="0" borderId="0" xfId="0" applyNumberFormat="1" applyFont="1" applyAlignment="1">
      <alignment horizontal="right" vertical="center" wrapText="1"/>
    </xf>
    <xf numFmtId="2" fontId="4" fillId="0" borderId="51" xfId="0" applyNumberFormat="1" applyFont="1" applyBorder="1" applyAlignment="1">
      <alignment horizontal="right" vertical="center" wrapText="1"/>
    </xf>
    <xf numFmtId="2" fontId="4" fillId="0" borderId="94" xfId="0" applyNumberFormat="1" applyFont="1" applyBorder="1" applyAlignment="1">
      <alignment horizontal="right" vertical="center" wrapText="1"/>
    </xf>
    <xf numFmtId="2" fontId="21" fillId="0" borderId="0" xfId="0" applyNumberFormat="1" applyFont="1" applyAlignment="1">
      <alignment horizontal="right" vertical="center" wrapText="1"/>
    </xf>
    <xf numFmtId="10" fontId="13" fillId="0" borderId="71" xfId="0" applyNumberFormat="1" applyFont="1" applyBorder="1" applyAlignment="1">
      <alignment horizontal="right" vertical="center" wrapText="1"/>
    </xf>
    <xf numFmtId="10" fontId="13" fillId="0" borderId="42" xfId="0" applyNumberFormat="1" applyFont="1" applyBorder="1" applyAlignment="1">
      <alignment horizontal="right" vertical="center" wrapText="1"/>
    </xf>
    <xf numFmtId="10" fontId="13" fillId="0" borderId="114" xfId="0" applyNumberFormat="1" applyFont="1" applyBorder="1" applyAlignment="1">
      <alignment horizontal="right" vertical="center" wrapText="1"/>
    </xf>
    <xf numFmtId="10" fontId="13" fillId="0" borderId="41" xfId="0" applyNumberFormat="1" applyFont="1" applyBorder="1" applyAlignment="1">
      <alignment horizontal="right" vertical="center" wrapText="1"/>
    </xf>
    <xf numFmtId="10" fontId="13" fillId="0" borderId="117" xfId="0" applyNumberFormat="1" applyFont="1" applyBorder="1" applyAlignment="1">
      <alignment horizontal="right" vertical="center" wrapText="1"/>
    </xf>
    <xf numFmtId="10" fontId="13" fillId="0" borderId="72" xfId="0" applyNumberFormat="1" applyFont="1" applyBorder="1" applyAlignment="1">
      <alignment horizontal="right" vertical="center" wrapText="1"/>
    </xf>
    <xf numFmtId="165" fontId="13" fillId="9" borderId="22" xfId="0" applyNumberFormat="1" applyFont="1" applyFill="1" applyBorder="1" applyAlignment="1">
      <alignment horizontal="right" vertical="center" wrapText="1"/>
    </xf>
    <xf numFmtId="165" fontId="13" fillId="9" borderId="18" xfId="0" applyNumberFormat="1" applyFont="1" applyFill="1" applyBorder="1" applyAlignment="1">
      <alignment horizontal="right" vertical="center" wrapText="1"/>
    </xf>
    <xf numFmtId="165" fontId="13" fillId="15" borderId="23" xfId="0" applyNumberFormat="1" applyFont="1" applyFill="1" applyBorder="1" applyAlignment="1">
      <alignment horizontal="right" vertical="center" wrapText="1"/>
    </xf>
    <xf numFmtId="165" fontId="13" fillId="15" borderId="6" xfId="0" applyNumberFormat="1" applyFont="1" applyFill="1" applyBorder="1" applyAlignment="1">
      <alignment horizontal="right" vertical="center" wrapText="1"/>
    </xf>
    <xf numFmtId="165" fontId="13" fillId="0" borderId="6" xfId="0" applyNumberFormat="1" applyFont="1" applyBorder="1" applyAlignment="1">
      <alignment horizontal="right" vertical="center" wrapText="1"/>
    </xf>
    <xf numFmtId="165" fontId="13" fillId="15" borderId="15" xfId="0" applyNumberFormat="1" applyFont="1" applyFill="1" applyBorder="1" applyAlignment="1">
      <alignment horizontal="right" vertical="center" wrapText="1"/>
    </xf>
    <xf numFmtId="165" fontId="13" fillId="0" borderId="25" xfId="0" applyNumberFormat="1" applyFont="1" applyBorder="1" applyAlignment="1">
      <alignment horizontal="right" vertical="center" wrapText="1"/>
    </xf>
    <xf numFmtId="165" fontId="13" fillId="15" borderId="56" xfId="0" applyNumberFormat="1" applyFont="1" applyFill="1" applyBorder="1" applyAlignment="1">
      <alignment horizontal="right" vertical="center" wrapText="1"/>
    </xf>
    <xf numFmtId="165" fontId="13" fillId="15" borderId="27" xfId="0" applyNumberFormat="1" applyFont="1" applyFill="1" applyBorder="1" applyAlignment="1">
      <alignment horizontal="right" vertical="center" wrapText="1"/>
    </xf>
    <xf numFmtId="165" fontId="13" fillId="0" borderId="27" xfId="0" applyNumberFormat="1" applyFont="1" applyBorder="1" applyAlignment="1">
      <alignment horizontal="right" vertical="center" wrapText="1"/>
    </xf>
    <xf numFmtId="165" fontId="13" fillId="9" borderId="17" xfId="0" applyNumberFormat="1" applyFont="1" applyFill="1" applyBorder="1" applyAlignment="1">
      <alignment horizontal="right" vertical="center" wrapText="1"/>
    </xf>
    <xf numFmtId="165" fontId="13" fillId="9" borderId="14" xfId="0" applyNumberFormat="1" applyFont="1" applyFill="1" applyBorder="1" applyAlignment="1">
      <alignment horizontal="right" vertical="center" wrapText="1"/>
    </xf>
    <xf numFmtId="165" fontId="4" fillId="15" borderId="23" xfId="1" applyNumberFormat="1" applyFont="1" applyFill="1" applyBorder="1" applyAlignment="1">
      <alignment horizontal="right" vertical="center" shrinkToFit="1"/>
    </xf>
    <xf numFmtId="165" fontId="4" fillId="15" borderId="6" xfId="1" applyNumberFormat="1" applyFont="1" applyFill="1" applyBorder="1" applyAlignment="1">
      <alignment horizontal="right" vertical="center" shrinkToFit="1"/>
    </xf>
    <xf numFmtId="165" fontId="4" fillId="0" borderId="6" xfId="1" applyNumberFormat="1" applyFont="1" applyBorder="1" applyAlignment="1">
      <alignment horizontal="right" vertical="center" shrinkToFit="1"/>
    </xf>
    <xf numFmtId="165" fontId="4" fillId="0" borderId="34" xfId="1" applyNumberFormat="1" applyFont="1" applyBorder="1" applyAlignment="1">
      <alignment horizontal="right" vertical="center" shrinkToFit="1"/>
    </xf>
    <xf numFmtId="165" fontId="4" fillId="0" borderId="106" xfId="1" applyNumberFormat="1" applyFont="1" applyBorder="1" applyAlignment="1">
      <alignment horizontal="right" vertical="center" shrinkToFit="1"/>
    </xf>
    <xf numFmtId="2" fontId="4" fillId="0" borderId="6" xfId="1" applyNumberFormat="1" applyFont="1" applyBorder="1" applyAlignment="1" applyProtection="1">
      <alignment horizontal="right" vertical="center" wrapText="1"/>
      <protection locked="0"/>
    </xf>
    <xf numFmtId="0" fontId="16" fillId="0" borderId="0" xfId="0" applyFont="1" applyAlignment="1">
      <alignment horizontal="left" vertical="center"/>
    </xf>
    <xf numFmtId="0" fontId="32" fillId="0" borderId="0" xfId="0" applyFont="1" applyAlignment="1">
      <alignment wrapText="1"/>
    </xf>
    <xf numFmtId="0" fontId="19" fillId="14" borderId="138" xfId="0" applyFont="1" applyFill="1" applyBorder="1" applyAlignment="1">
      <alignment horizontal="left" vertical="center" wrapText="1"/>
    </xf>
    <xf numFmtId="0" fontId="4" fillId="14" borderId="139" xfId="0" applyFont="1" applyFill="1" applyBorder="1" applyAlignment="1">
      <alignment horizontal="left" vertical="center" wrapText="1"/>
    </xf>
    <xf numFmtId="0" fontId="4" fillId="14" borderId="140" xfId="0" applyFont="1" applyFill="1" applyBorder="1" applyAlignment="1">
      <alignment horizontal="left" vertical="center" wrapText="1"/>
    </xf>
    <xf numFmtId="2" fontId="13" fillId="0" borderId="141" xfId="0" applyNumberFormat="1" applyFont="1" applyBorder="1" applyAlignment="1">
      <alignment horizontal="right" vertical="center"/>
    </xf>
    <xf numFmtId="2" fontId="13" fillId="0" borderId="142" xfId="0" applyNumberFormat="1" applyFont="1" applyBorder="1" applyAlignment="1">
      <alignment horizontal="right" vertical="center"/>
    </xf>
    <xf numFmtId="2" fontId="13" fillId="0" borderId="140" xfId="0" applyNumberFormat="1" applyFont="1" applyBorder="1" applyAlignment="1">
      <alignment horizontal="right" vertical="center"/>
    </xf>
    <xf numFmtId="2" fontId="13" fillId="0" borderId="143" xfId="0" applyNumberFormat="1" applyFont="1" applyBorder="1" applyAlignment="1">
      <alignment horizontal="right" vertical="center"/>
    </xf>
    <xf numFmtId="2" fontId="13" fillId="0" borderId="144" xfId="0" applyNumberFormat="1" applyFont="1" applyBorder="1" applyAlignment="1">
      <alignment horizontal="right" vertical="center"/>
    </xf>
    <xf numFmtId="0" fontId="19" fillId="14" borderId="145" xfId="0" applyFont="1" applyFill="1" applyBorder="1" applyAlignment="1">
      <alignment horizontal="left" vertical="center" wrapText="1"/>
    </xf>
    <xf numFmtId="2" fontId="13" fillId="0" borderId="146" xfId="0" applyNumberFormat="1" applyFont="1" applyBorder="1" applyAlignment="1">
      <alignment horizontal="right" vertical="center"/>
    </xf>
    <xf numFmtId="0" fontId="19" fillId="14" borderId="147" xfId="0" applyFont="1" applyFill="1" applyBorder="1" applyAlignment="1">
      <alignment horizontal="left" vertical="center" wrapText="1"/>
    </xf>
    <xf numFmtId="2" fontId="13" fillId="0" borderId="148" xfId="0" applyNumberFormat="1" applyFont="1" applyBorder="1" applyAlignment="1">
      <alignment horizontal="right" vertical="center"/>
    </xf>
    <xf numFmtId="0" fontId="19" fillId="14" borderId="149" xfId="0" applyFont="1" applyFill="1" applyBorder="1" applyAlignment="1">
      <alignment horizontal="left" vertical="center" wrapText="1"/>
    </xf>
    <xf numFmtId="0" fontId="4" fillId="14" borderId="150" xfId="0" applyFont="1" applyFill="1" applyBorder="1" applyAlignment="1">
      <alignment horizontal="left" vertical="center" wrapText="1"/>
    </xf>
    <xf numFmtId="0" fontId="4" fillId="14" borderId="151" xfId="0" applyFont="1" applyFill="1" applyBorder="1" applyAlignment="1">
      <alignment horizontal="left" vertical="center" wrapText="1"/>
    </xf>
    <xf numFmtId="2" fontId="13" fillId="0" borderId="152" xfId="0" applyNumberFormat="1" applyFont="1" applyBorder="1" applyAlignment="1">
      <alignment horizontal="right" vertical="center"/>
    </xf>
    <xf numFmtId="2" fontId="13" fillId="0" borderId="153" xfId="0" applyNumberFormat="1" applyFont="1" applyBorder="1" applyAlignment="1">
      <alignment horizontal="right" vertical="center"/>
    </xf>
    <xf numFmtId="2" fontId="13" fillId="0" borderId="151" xfId="0" applyNumberFormat="1" applyFont="1" applyBorder="1" applyAlignment="1">
      <alignment horizontal="right" vertical="center"/>
    </xf>
    <xf numFmtId="2" fontId="13" fillId="0" borderId="154" xfId="0" applyNumberFormat="1" applyFont="1" applyBorder="1" applyAlignment="1">
      <alignment horizontal="right" vertical="center"/>
    </xf>
    <xf numFmtId="2" fontId="13" fillId="0" borderId="155" xfId="0" applyNumberFormat="1" applyFont="1" applyBorder="1" applyAlignment="1">
      <alignment horizontal="right" vertical="center"/>
    </xf>
    <xf numFmtId="0" fontId="14" fillId="15" borderId="1" xfId="0" applyFont="1" applyFill="1" applyBorder="1" applyAlignment="1">
      <alignment horizontal="left" vertical="center" wrapText="1"/>
    </xf>
    <xf numFmtId="0" fontId="14" fillId="15" borderId="156" xfId="0" applyFont="1" applyFill="1" applyBorder="1" applyAlignment="1">
      <alignment horizontal="left" vertical="center" wrapText="1"/>
    </xf>
    <xf numFmtId="0" fontId="14" fillId="15" borderId="157" xfId="0" applyFont="1" applyFill="1" applyBorder="1" applyAlignment="1">
      <alignment horizontal="left" vertical="center" wrapText="1"/>
    </xf>
    <xf numFmtId="0" fontId="14" fillId="15" borderId="158" xfId="0" applyFont="1" applyFill="1" applyBorder="1" applyAlignment="1">
      <alignment horizontal="left" vertical="center"/>
    </xf>
    <xf numFmtId="0" fontId="14" fillId="15" borderId="159" xfId="0" applyFont="1" applyFill="1" applyBorder="1" applyAlignment="1">
      <alignment horizontal="left" vertical="center"/>
    </xf>
    <xf numFmtId="0" fontId="14" fillId="15" borderId="157" xfId="0" applyFont="1" applyFill="1" applyBorder="1" applyAlignment="1">
      <alignment horizontal="left" vertical="center"/>
    </xf>
    <xf numFmtId="0" fontId="14" fillId="15" borderId="20" xfId="0" applyFont="1" applyFill="1" applyBorder="1" applyAlignment="1">
      <alignment horizontal="left" vertical="center"/>
    </xf>
    <xf numFmtId="167" fontId="19" fillId="25" borderId="17" xfId="11" applyNumberFormat="1" applyFont="1" applyFill="1" applyBorder="1" applyAlignment="1">
      <alignment horizontal="right" vertical="center" wrapText="1"/>
    </xf>
    <xf numFmtId="167" fontId="19" fillId="25" borderId="14" xfId="11" applyNumberFormat="1" applyFont="1" applyFill="1" applyBorder="1" applyAlignment="1">
      <alignment horizontal="right" vertical="center" wrapText="1"/>
    </xf>
    <xf numFmtId="167" fontId="19" fillId="25" borderId="23" xfId="11" applyNumberFormat="1" applyFont="1" applyFill="1" applyBorder="1" applyAlignment="1">
      <alignment horizontal="right" vertical="center" wrapText="1"/>
    </xf>
    <xf numFmtId="167" fontId="19" fillId="25" borderId="6" xfId="11" applyNumberFormat="1" applyFont="1" applyFill="1" applyBorder="1" applyAlignment="1">
      <alignment horizontal="right" vertical="center" wrapText="1"/>
    </xf>
    <xf numFmtId="167" fontId="13" fillId="25" borderId="23" xfId="11" applyNumberFormat="1" applyFill="1" applyBorder="1" applyAlignment="1">
      <alignment horizontal="right"/>
    </xf>
    <xf numFmtId="167" fontId="13" fillId="25" borderId="6" xfId="11" applyNumberFormat="1" applyFill="1" applyBorder="1" applyAlignment="1">
      <alignment horizontal="right"/>
    </xf>
    <xf numFmtId="2" fontId="13" fillId="25" borderId="23" xfId="11" applyNumberFormat="1" applyFill="1" applyBorder="1" applyAlignment="1">
      <alignment horizontal="right"/>
    </xf>
    <xf numFmtId="2" fontId="13" fillId="25" borderId="6" xfId="11" applyNumberFormat="1" applyFill="1" applyBorder="1" applyAlignment="1">
      <alignment horizontal="right"/>
    </xf>
    <xf numFmtId="167" fontId="13" fillId="25" borderId="15" xfId="11" applyNumberFormat="1" applyFill="1" applyBorder="1" applyAlignment="1">
      <alignment horizontal="right"/>
    </xf>
    <xf numFmtId="167" fontId="13" fillId="25" borderId="25" xfId="11" applyNumberFormat="1" applyFill="1" applyBorder="1" applyAlignment="1">
      <alignment horizontal="right"/>
    </xf>
    <xf numFmtId="0" fontId="19" fillId="26" borderId="35" xfId="0" applyFont="1" applyFill="1" applyBorder="1" applyAlignment="1">
      <alignment wrapText="1"/>
    </xf>
    <xf numFmtId="0" fontId="19" fillId="0" borderId="90" xfId="0" applyFont="1" applyBorder="1" applyAlignment="1">
      <alignment wrapText="1"/>
    </xf>
    <xf numFmtId="0" fontId="6" fillId="22" borderId="162" xfId="0" applyFont="1" applyFill="1" applyBorder="1" applyAlignment="1">
      <alignment horizontal="left" vertical="center" wrapText="1"/>
    </xf>
    <xf numFmtId="0" fontId="6" fillId="22" borderId="163" xfId="0" applyFont="1" applyFill="1" applyBorder="1" applyAlignment="1">
      <alignment horizontal="left" vertical="center" wrapText="1"/>
    </xf>
    <xf numFmtId="0" fontId="19" fillId="0" borderId="37" xfId="0" applyFont="1" applyBorder="1" applyAlignment="1">
      <alignment wrapText="1"/>
    </xf>
    <xf numFmtId="0" fontId="13" fillId="15" borderId="12" xfId="11" applyFill="1" applyBorder="1" applyAlignment="1">
      <alignment horizontal="left" vertical="center" wrapText="1"/>
    </xf>
    <xf numFmtId="0" fontId="13" fillId="15" borderId="70" xfId="11" applyFill="1" applyBorder="1" applyAlignment="1">
      <alignment vertical="center" wrapText="1"/>
    </xf>
    <xf numFmtId="0" fontId="13" fillId="15" borderId="88" xfId="11" applyFill="1" applyBorder="1" applyAlignment="1">
      <alignment vertical="center" wrapText="1"/>
    </xf>
    <xf numFmtId="2" fontId="4" fillId="3" borderId="1" xfId="1" applyNumberFormat="1" applyFont="1" applyFill="1" applyBorder="1" applyAlignment="1">
      <alignment horizontal="right" vertical="center" shrinkToFit="1"/>
    </xf>
    <xf numFmtId="165" fontId="4" fillId="3" borderId="1" xfId="1" applyNumberFormat="1" applyFont="1" applyFill="1" applyBorder="1" applyAlignment="1">
      <alignment horizontal="right" vertical="center" shrinkToFit="1"/>
    </xf>
    <xf numFmtId="166" fontId="4" fillId="3" borderId="165" xfId="1" applyNumberFormat="1" applyFont="1" applyFill="1" applyBorder="1" applyAlignment="1">
      <alignment horizontal="right" vertical="center" shrinkToFit="1"/>
    </xf>
    <xf numFmtId="2" fontId="4" fillId="3" borderId="165" xfId="1" applyNumberFormat="1" applyFont="1" applyFill="1" applyBorder="1" applyAlignment="1">
      <alignment horizontal="right" vertical="center" shrinkToFit="1"/>
    </xf>
    <xf numFmtId="2" fontId="4" fillId="3" borderId="1" xfId="1" applyNumberFormat="1" applyFont="1" applyFill="1" applyBorder="1" applyAlignment="1">
      <alignment horizontal="right" vertical="center" wrapText="1"/>
    </xf>
    <xf numFmtId="2" fontId="4" fillId="3" borderId="165" xfId="1" applyNumberFormat="1" applyFont="1" applyFill="1" applyBorder="1" applyAlignment="1">
      <alignment horizontal="right" vertical="center" wrapText="1"/>
    </xf>
    <xf numFmtId="0" fontId="34" fillId="0" borderId="0" xfId="0" applyFont="1" applyAlignment="1">
      <alignment horizontal="left" vertical="center"/>
    </xf>
    <xf numFmtId="2" fontId="4" fillId="27" borderId="43"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wrapText="1"/>
    </xf>
    <xf numFmtId="2" fontId="4" fillId="27" borderId="44" xfId="0" applyNumberFormat="1" applyFont="1" applyFill="1" applyBorder="1" applyAlignment="1">
      <alignment horizontal="right" vertical="center"/>
    </xf>
    <xf numFmtId="0" fontId="13" fillId="0" borderId="166" xfId="0" applyFont="1" applyBorder="1" applyAlignment="1">
      <alignment horizontal="left" vertical="center"/>
    </xf>
    <xf numFmtId="2" fontId="4" fillId="6" borderId="129" xfId="0" applyNumberFormat="1" applyFont="1" applyFill="1" applyBorder="1" applyAlignment="1">
      <alignment vertical="center" wrapText="1"/>
    </xf>
    <xf numFmtId="2" fontId="4" fillId="6" borderId="167" xfId="0" applyNumberFormat="1" applyFont="1" applyFill="1" applyBorder="1" applyAlignment="1">
      <alignment vertical="center" wrapText="1"/>
    </xf>
    <xf numFmtId="0" fontId="6" fillId="22" borderId="38" xfId="0" applyFont="1" applyFill="1" applyBorder="1" applyAlignment="1">
      <alignment horizontal="left" vertical="center" wrapText="1"/>
    </xf>
    <xf numFmtId="0" fontId="4" fillId="17" borderId="168" xfId="0" applyFont="1" applyFill="1" applyBorder="1" applyAlignment="1">
      <alignment horizontal="left" vertical="center" wrapText="1"/>
    </xf>
    <xf numFmtId="2" fontId="4" fillId="12" borderId="169" xfId="0" applyNumberFormat="1" applyFont="1" applyFill="1" applyBorder="1" applyAlignment="1">
      <alignment vertical="center" wrapText="1"/>
    </xf>
    <xf numFmtId="0" fontId="6" fillId="22" borderId="170" xfId="0" applyFont="1" applyFill="1" applyBorder="1" applyAlignment="1">
      <alignment horizontal="left" vertical="center" wrapText="1"/>
    </xf>
    <xf numFmtId="2" fontId="4" fillId="27" borderId="169" xfId="0" applyNumberFormat="1" applyFont="1" applyFill="1" applyBorder="1" applyAlignment="1">
      <alignment horizontal="right" vertical="center" wrapText="1"/>
    </xf>
    <xf numFmtId="2" fontId="4" fillId="0" borderId="129" xfId="0" applyNumberFormat="1" applyFont="1" applyBorder="1" applyAlignment="1">
      <alignment horizontal="right" vertical="center" wrapText="1"/>
    </xf>
    <xf numFmtId="0" fontId="6" fillId="22" borderId="171" xfId="0" applyFont="1" applyFill="1" applyBorder="1" applyAlignment="1">
      <alignment horizontal="left" vertical="center" wrapText="1"/>
    </xf>
    <xf numFmtId="0" fontId="13" fillId="15" borderId="12" xfId="9" applyFont="1" applyFill="1" applyBorder="1" applyAlignment="1">
      <alignment horizontal="left" vertical="top" wrapText="1"/>
    </xf>
    <xf numFmtId="2" fontId="13" fillId="0" borderId="19" xfId="9" applyNumberFormat="1" applyFont="1" applyBorder="1" applyAlignment="1">
      <alignment horizontal="left" vertical="top" wrapText="1"/>
    </xf>
    <xf numFmtId="0" fontId="13" fillId="0" borderId="19" xfId="9" applyFont="1" applyBorder="1" applyAlignment="1">
      <alignment horizontal="left" vertical="top" wrapText="1"/>
    </xf>
    <xf numFmtId="0" fontId="13" fillId="15" borderId="12" xfId="9" applyFont="1" applyFill="1" applyBorder="1" applyAlignment="1">
      <alignment horizontal="left" vertical="top"/>
    </xf>
    <xf numFmtId="2" fontId="13" fillId="0" borderId="19" xfId="9" applyNumberFormat="1" applyFont="1" applyBorder="1" applyAlignment="1">
      <alignment horizontal="left" vertical="top"/>
    </xf>
    <xf numFmtId="0" fontId="13" fillId="0" borderId="19" xfId="9" applyFont="1" applyBorder="1" applyAlignment="1">
      <alignment horizontal="left" vertical="top"/>
    </xf>
    <xf numFmtId="0" fontId="13" fillId="15" borderId="95" xfId="0" applyFont="1" applyFill="1" applyBorder="1" applyAlignment="1">
      <alignment horizontal="left" vertical="top" wrapText="1"/>
    </xf>
    <xf numFmtId="0" fontId="13" fillId="15" borderId="21" xfId="0" applyFont="1" applyFill="1" applyBorder="1" applyAlignment="1">
      <alignment vertical="top" wrapText="1"/>
    </xf>
    <xf numFmtId="2" fontId="13" fillId="0" borderId="50" xfId="0" applyNumberFormat="1" applyFont="1" applyBorder="1" applyAlignment="1">
      <alignment horizontal="left" vertical="top" wrapText="1"/>
    </xf>
    <xf numFmtId="0" fontId="6" fillId="28" borderId="39" xfId="1" applyFont="1" applyFill="1" applyBorder="1" applyAlignment="1" applyProtection="1">
      <alignment horizontal="left" vertical="center" wrapText="1"/>
      <protection locked="0"/>
    </xf>
    <xf numFmtId="1" fontId="6" fillId="29" borderId="16" xfId="1" applyNumberFormat="1" applyFont="1" applyFill="1" applyBorder="1" applyAlignment="1" applyProtection="1">
      <alignment horizontal="left" vertical="center" wrapText="1"/>
      <protection locked="0"/>
    </xf>
    <xf numFmtId="1" fontId="6" fillId="29" borderId="47" xfId="1" applyNumberFormat="1" applyFont="1" applyFill="1" applyBorder="1" applyAlignment="1" applyProtection="1">
      <alignment horizontal="left" vertical="center" wrapText="1"/>
      <protection locked="0"/>
    </xf>
    <xf numFmtId="1" fontId="6" fillId="29" borderId="66" xfId="1" applyNumberFormat="1" applyFont="1" applyFill="1" applyBorder="1" applyAlignment="1" applyProtection="1">
      <alignment horizontal="left" vertical="center" wrapText="1"/>
      <protection locked="0"/>
    </xf>
    <xf numFmtId="0" fontId="13" fillId="28" borderId="68" xfId="0" applyFont="1" applyFill="1" applyBorder="1" applyAlignment="1">
      <alignment horizontal="left" vertical="center" wrapText="1"/>
    </xf>
    <xf numFmtId="1" fontId="6" fillId="31" borderId="47" xfId="1" applyNumberFormat="1" applyFont="1" applyFill="1" applyBorder="1" applyAlignment="1" applyProtection="1">
      <alignment horizontal="left" vertical="center" wrapText="1"/>
      <protection locked="0"/>
    </xf>
    <xf numFmtId="1" fontId="6" fillId="31" borderId="66" xfId="1" applyNumberFormat="1" applyFont="1" applyFill="1" applyBorder="1" applyAlignment="1" applyProtection="1">
      <alignment horizontal="left" vertical="center" wrapText="1"/>
      <protection locked="0"/>
    </xf>
    <xf numFmtId="1" fontId="6" fillId="31" borderId="16" xfId="1" applyNumberFormat="1" applyFont="1" applyFill="1" applyBorder="1" applyAlignment="1" applyProtection="1">
      <alignment horizontal="left" vertical="center" wrapText="1"/>
      <protection locked="0"/>
    </xf>
    <xf numFmtId="1" fontId="6" fillId="31" borderId="51" xfId="1" applyNumberFormat="1" applyFont="1" applyFill="1" applyBorder="1" applyAlignment="1" applyProtection="1">
      <alignment horizontal="left" vertical="center" wrapText="1"/>
      <protection locked="0"/>
    </xf>
    <xf numFmtId="0" fontId="13" fillId="30" borderId="68" xfId="0" applyFont="1" applyFill="1" applyBorder="1" applyAlignment="1">
      <alignment horizontal="left" vertical="center" wrapText="1"/>
    </xf>
    <xf numFmtId="0" fontId="6" fillId="30" borderId="39" xfId="1" applyFont="1" applyFill="1" applyBorder="1" applyAlignment="1" applyProtection="1">
      <alignment horizontal="left" vertical="center" wrapText="1"/>
      <protection locked="0"/>
    </xf>
    <xf numFmtId="2" fontId="4" fillId="31" borderId="13" xfId="1" applyNumberFormat="1" applyFont="1" applyFill="1" applyBorder="1" applyAlignment="1" applyProtection="1">
      <alignment horizontal="left" vertical="center" shrinkToFit="1"/>
      <protection locked="0"/>
    </xf>
    <xf numFmtId="2" fontId="4" fillId="31" borderId="13" xfId="1" applyNumberFormat="1" applyFont="1" applyFill="1" applyBorder="1" applyAlignment="1" applyProtection="1">
      <alignment horizontal="left" vertical="center" wrapText="1" shrinkToFit="1"/>
      <protection locked="0"/>
    </xf>
    <xf numFmtId="1" fontId="4" fillId="31" borderId="19" xfId="1" applyNumberFormat="1" applyFont="1" applyFill="1" applyBorder="1" applyAlignment="1" applyProtection="1">
      <alignment horizontal="right" vertical="center" shrinkToFit="1"/>
      <protection locked="0"/>
    </xf>
    <xf numFmtId="2" fontId="4" fillId="23" borderId="6" xfId="1" applyNumberFormat="1" applyFont="1" applyFill="1" applyBorder="1" applyAlignment="1" applyProtection="1">
      <alignment horizontal="left" vertical="center" shrinkToFit="1"/>
      <protection locked="0"/>
    </xf>
    <xf numFmtId="2" fontId="4" fillId="23" borderId="6" xfId="1" applyNumberFormat="1" applyFont="1" applyFill="1" applyBorder="1" applyAlignment="1" applyProtection="1">
      <alignment horizontal="left" vertical="center" wrapText="1" shrinkToFit="1"/>
      <protection locked="0"/>
    </xf>
    <xf numFmtId="1" fontId="6" fillId="31" borderId="105" xfId="1" applyNumberFormat="1" applyFont="1" applyFill="1" applyBorder="1" applyAlignment="1" applyProtection="1">
      <alignment horizontal="left" vertical="center" wrapText="1"/>
      <protection locked="0"/>
    </xf>
    <xf numFmtId="0" fontId="4" fillId="31" borderId="40" xfId="1" applyFont="1" applyFill="1" applyBorder="1" applyAlignment="1" applyProtection="1">
      <alignment horizontal="left" vertical="center" shrinkToFit="1"/>
      <protection locked="0"/>
    </xf>
    <xf numFmtId="0" fontId="4" fillId="31" borderId="13" xfId="1" applyFont="1" applyFill="1" applyBorder="1" applyAlignment="1" applyProtection="1">
      <alignment horizontal="left" vertical="center" shrinkToFit="1"/>
      <protection locked="0"/>
    </xf>
    <xf numFmtId="2" fontId="4" fillId="23" borderId="22"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shrinkToFit="1"/>
      <protection locked="0"/>
    </xf>
    <xf numFmtId="2" fontId="4" fillId="23" borderId="18" xfId="1" applyNumberFormat="1" applyFont="1" applyFill="1" applyBorder="1" applyAlignment="1" applyProtection="1">
      <alignment horizontal="left" vertical="center" wrapText="1" shrinkToFit="1"/>
      <protection locked="0"/>
    </xf>
    <xf numFmtId="0" fontId="4" fillId="23" borderId="18" xfId="1" applyFont="1" applyFill="1" applyBorder="1" applyAlignment="1" applyProtection="1">
      <alignment horizontal="left" vertical="center" shrinkToFit="1"/>
      <protection locked="0"/>
    </xf>
    <xf numFmtId="1" fontId="4" fillId="23" borderId="29" xfId="1" applyNumberFormat="1" applyFont="1" applyFill="1" applyBorder="1" applyAlignment="1" applyProtection="1">
      <alignment horizontal="right" vertical="center" shrinkToFit="1"/>
      <protection locked="0"/>
    </xf>
    <xf numFmtId="0" fontId="4" fillId="23" borderId="23" xfId="1" applyFont="1" applyFill="1" applyBorder="1" applyAlignment="1" applyProtection="1">
      <alignment horizontal="left" vertical="center" shrinkToFit="1"/>
      <protection locked="0"/>
    </xf>
    <xf numFmtId="0" fontId="4" fillId="23" borderId="6" xfId="1" applyFont="1" applyFill="1" applyBorder="1" applyAlignment="1">
      <alignment horizontal="left" vertical="center" shrinkToFit="1"/>
    </xf>
    <xf numFmtId="1" fontId="4" fillId="23" borderId="24" xfId="1" applyNumberFormat="1" applyFont="1" applyFill="1" applyBorder="1" applyAlignment="1">
      <alignment horizontal="right" vertical="center" shrinkToFit="1"/>
    </xf>
    <xf numFmtId="0" fontId="4" fillId="23" borderId="56" xfId="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shrinkToFit="1"/>
      <protection locked="0"/>
    </xf>
    <xf numFmtId="2" fontId="4" fillId="23" borderId="27" xfId="1" applyNumberFormat="1" applyFont="1" applyFill="1" applyBorder="1" applyAlignment="1" applyProtection="1">
      <alignment horizontal="left" vertical="center" wrapText="1" shrinkToFit="1"/>
      <protection locked="0"/>
    </xf>
    <xf numFmtId="0" fontId="4" fillId="23" borderId="27" xfId="1" applyFont="1" applyFill="1" applyBorder="1" applyAlignment="1" applyProtection="1">
      <alignment horizontal="left" vertical="center" shrinkToFit="1"/>
      <protection locked="0"/>
    </xf>
    <xf numFmtId="1" fontId="4" fillId="23" borderId="28" xfId="1" applyNumberFormat="1" applyFont="1" applyFill="1" applyBorder="1" applyAlignment="1">
      <alignment horizontal="right" vertical="center" shrinkToFit="1"/>
    </xf>
    <xf numFmtId="0" fontId="4" fillId="23" borderId="16" xfId="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shrinkToFit="1"/>
      <protection locked="0"/>
    </xf>
    <xf numFmtId="2" fontId="4" fillId="23" borderId="47" xfId="1" applyNumberFormat="1" applyFont="1" applyFill="1" applyBorder="1" applyAlignment="1" applyProtection="1">
      <alignment horizontal="left" vertical="center" wrapText="1" shrinkToFit="1"/>
      <protection locked="0"/>
    </xf>
    <xf numFmtId="0" fontId="4" fillId="23" borderId="47" xfId="1" applyFont="1" applyFill="1" applyBorder="1" applyAlignment="1" applyProtection="1">
      <alignment horizontal="left" vertical="center" shrinkToFit="1"/>
      <protection locked="0"/>
    </xf>
    <xf numFmtId="1" fontId="4" fillId="23" borderId="66" xfId="1" applyNumberFormat="1" applyFont="1" applyFill="1" applyBorder="1" applyAlignment="1" applyProtection="1">
      <alignment horizontal="right" vertical="center" shrinkToFit="1"/>
      <protection locked="0"/>
    </xf>
    <xf numFmtId="0" fontId="6" fillId="28" borderId="20" xfId="1" applyFont="1" applyFill="1" applyBorder="1" applyAlignment="1" applyProtection="1">
      <alignment horizontal="left" vertical="center" wrapText="1"/>
      <protection locked="0"/>
    </xf>
    <xf numFmtId="1" fontId="6" fillId="29" borderId="67" xfId="1" applyNumberFormat="1" applyFont="1" applyFill="1" applyBorder="1" applyAlignment="1" applyProtection="1">
      <alignment horizontal="left" vertical="center" wrapText="1"/>
      <protection locked="0"/>
    </xf>
    <xf numFmtId="0" fontId="4" fillId="35" borderId="58" xfId="0" applyFont="1" applyFill="1" applyBorder="1" applyAlignment="1">
      <alignment horizontal="left" vertical="center" wrapText="1"/>
    </xf>
    <xf numFmtId="0" fontId="4" fillId="35" borderId="59" xfId="0" applyFont="1" applyFill="1" applyBorder="1" applyAlignment="1">
      <alignment horizontal="left" vertical="center" wrapText="1"/>
    </xf>
    <xf numFmtId="0" fontId="13" fillId="29" borderId="59" xfId="0" applyFont="1" applyFill="1" applyBorder="1" applyAlignment="1">
      <alignment horizontal="left" vertical="center" wrapText="1"/>
    </xf>
    <xf numFmtId="0" fontId="13" fillId="29" borderId="60" xfId="0" applyFont="1" applyFill="1" applyBorder="1" applyAlignment="1">
      <alignment horizontal="right" vertical="center" wrapText="1"/>
    </xf>
    <xf numFmtId="0" fontId="4" fillId="35" borderId="61" xfId="0" applyFont="1" applyFill="1" applyBorder="1" applyAlignment="1">
      <alignment horizontal="left" vertical="center" wrapText="1"/>
    </xf>
    <xf numFmtId="0" fontId="4" fillId="35" borderId="6" xfId="0" applyFont="1" applyFill="1" applyBorder="1" applyAlignment="1">
      <alignment horizontal="left" vertical="center" wrapText="1"/>
    </xf>
    <xf numFmtId="0" fontId="13" fillId="29" borderId="6" xfId="0" applyFont="1" applyFill="1" applyBorder="1" applyAlignment="1">
      <alignment horizontal="left" vertical="center" wrapText="1"/>
    </xf>
    <xf numFmtId="0" fontId="13" fillId="29" borderId="62" xfId="0" applyFont="1" applyFill="1" applyBorder="1" applyAlignment="1">
      <alignment horizontal="right" vertical="center" wrapText="1"/>
    </xf>
    <xf numFmtId="0" fontId="4" fillId="35" borderId="63" xfId="0" applyFont="1" applyFill="1" applyBorder="1" applyAlignment="1">
      <alignment horizontal="left" vertical="center" wrapText="1"/>
    </xf>
    <xf numFmtId="0" fontId="4" fillId="35" borderId="64" xfId="0" applyFont="1" applyFill="1" applyBorder="1" applyAlignment="1">
      <alignment horizontal="left" vertical="center" wrapText="1"/>
    </xf>
    <xf numFmtId="0" fontId="13" fillId="29" borderId="64" xfId="0" applyFont="1" applyFill="1" applyBorder="1" applyAlignment="1">
      <alignment horizontal="left" vertical="center" wrapText="1"/>
    </xf>
    <xf numFmtId="0" fontId="13" fillId="29" borderId="65" xfId="0" applyFont="1" applyFill="1" applyBorder="1" applyAlignment="1">
      <alignment horizontal="right" vertical="center" wrapText="1"/>
    </xf>
    <xf numFmtId="1" fontId="6" fillId="29" borderId="160" xfId="1" applyNumberFormat="1" applyFont="1" applyFill="1" applyBorder="1" applyAlignment="1">
      <alignment horizontal="left" vertical="center" wrapText="1"/>
    </xf>
    <xf numFmtId="1" fontId="6" fillId="29" borderId="124" xfId="1" applyNumberFormat="1" applyFont="1" applyFill="1" applyBorder="1" applyAlignment="1">
      <alignment horizontal="left" vertical="center" wrapText="1"/>
    </xf>
    <xf numFmtId="1" fontId="6" fillId="29" borderId="161" xfId="1" applyNumberFormat="1" applyFont="1" applyFill="1" applyBorder="1" applyAlignment="1">
      <alignment horizontal="left" vertical="center" wrapText="1"/>
    </xf>
    <xf numFmtId="1" fontId="6" fillId="29" borderId="132" xfId="1" applyNumberFormat="1" applyFont="1" applyFill="1" applyBorder="1" applyAlignment="1">
      <alignment horizontal="left" vertical="center" wrapText="1"/>
    </xf>
    <xf numFmtId="49" fontId="4" fillId="29" borderId="164" xfId="1" applyNumberFormat="1" applyFont="1" applyFill="1" applyBorder="1" applyAlignment="1">
      <alignment horizontal="left" vertical="center" wrapText="1"/>
    </xf>
    <xf numFmtId="1" fontId="4" fillId="29" borderId="164" xfId="1" applyNumberFormat="1" applyFont="1" applyFill="1" applyBorder="1" applyAlignment="1">
      <alignment horizontal="right" vertical="center" shrinkToFit="1"/>
    </xf>
    <xf numFmtId="49" fontId="4" fillId="29" borderId="49" xfId="1" applyNumberFormat="1" applyFont="1" applyFill="1" applyBorder="1" applyAlignment="1">
      <alignment horizontal="left" vertical="center" wrapText="1"/>
    </xf>
    <xf numFmtId="1" fontId="4" fillId="29" borderId="49" xfId="1" applyNumberFormat="1" applyFont="1" applyFill="1" applyBorder="1" applyAlignment="1">
      <alignment horizontal="right" vertical="center" shrinkToFit="1"/>
    </xf>
    <xf numFmtId="2" fontId="4" fillId="29" borderId="164" xfId="1" applyNumberFormat="1" applyFont="1" applyFill="1" applyBorder="1" applyAlignment="1">
      <alignment horizontal="left" vertical="center" shrinkToFit="1"/>
    </xf>
    <xf numFmtId="2" fontId="4" fillId="29" borderId="164" xfId="1" applyNumberFormat="1" applyFont="1" applyFill="1" applyBorder="1" applyAlignment="1">
      <alignment horizontal="left" vertical="center" wrapText="1" shrinkToFit="1"/>
    </xf>
    <xf numFmtId="49" fontId="4" fillId="29" borderId="164" xfId="1" applyNumberFormat="1" applyFont="1" applyFill="1" applyBorder="1" applyAlignment="1">
      <alignment horizontal="left" vertical="center" wrapText="1" shrinkToFit="1"/>
    </xf>
    <xf numFmtId="1" fontId="4" fillId="29" borderId="164" xfId="1" applyNumberFormat="1" applyFont="1" applyFill="1" applyBorder="1" applyAlignment="1">
      <alignment horizontal="right" vertical="center" wrapText="1"/>
    </xf>
    <xf numFmtId="1" fontId="6" fillId="29" borderId="133" xfId="1" applyNumberFormat="1" applyFont="1" applyFill="1" applyBorder="1" applyAlignment="1">
      <alignment horizontal="left" vertical="center" wrapText="1"/>
    </xf>
    <xf numFmtId="1" fontId="6" fillId="29" borderId="134" xfId="1" applyNumberFormat="1" applyFont="1" applyFill="1" applyBorder="1" applyAlignment="1">
      <alignment horizontal="left" vertical="center" wrapText="1"/>
    </xf>
    <xf numFmtId="1" fontId="6" fillId="29" borderId="135" xfId="1" applyNumberFormat="1" applyFont="1" applyFill="1" applyBorder="1" applyAlignment="1">
      <alignment horizontal="left" vertical="center" wrapText="1"/>
    </xf>
    <xf numFmtId="165" fontId="6" fillId="36" borderId="12" xfId="1" applyNumberFormat="1" applyFont="1" applyFill="1" applyBorder="1" applyAlignment="1" applyProtection="1">
      <alignment horizontal="left" vertical="center" wrapText="1"/>
      <protection locked="0"/>
    </xf>
    <xf numFmtId="0" fontId="6" fillId="36" borderId="13" xfId="1" applyFont="1" applyFill="1" applyBorder="1" applyAlignment="1" applyProtection="1">
      <alignment horizontal="left" vertical="center" wrapText="1"/>
      <protection locked="0"/>
    </xf>
    <xf numFmtId="165" fontId="4" fillId="36" borderId="17" xfId="1" applyNumberFormat="1" applyFont="1" applyFill="1" applyBorder="1" applyAlignment="1">
      <alignment horizontal="left" vertical="center" wrapText="1"/>
    </xf>
    <xf numFmtId="0" fontId="4" fillId="36" borderId="14" xfId="1" applyFont="1" applyFill="1" applyBorder="1" applyAlignment="1">
      <alignment horizontal="left" vertical="center" wrapText="1"/>
    </xf>
    <xf numFmtId="0" fontId="6" fillId="36" borderId="19" xfId="1" applyFont="1" applyFill="1" applyBorder="1" applyAlignment="1" applyProtection="1">
      <alignment horizontal="left" vertical="center" wrapText="1"/>
      <protection locked="0"/>
    </xf>
    <xf numFmtId="2" fontId="4" fillId="36" borderId="14" xfId="1" applyNumberFormat="1" applyFont="1" applyFill="1" applyBorder="1" applyAlignment="1">
      <alignment horizontal="right" vertical="center"/>
    </xf>
    <xf numFmtId="0" fontId="4" fillId="36" borderId="14" xfId="1" applyFont="1" applyFill="1" applyBorder="1" applyAlignment="1" applyProtection="1">
      <alignment horizontal="left" vertical="center" wrapText="1"/>
      <protection locked="0"/>
    </xf>
    <xf numFmtId="0" fontId="4" fillId="36" borderId="48" xfId="1" applyFont="1" applyFill="1" applyBorder="1" applyAlignment="1" applyProtection="1">
      <alignment horizontal="left" vertical="center" wrapText="1"/>
      <protection locked="0"/>
    </xf>
    <xf numFmtId="165" fontId="4" fillId="36" borderId="17" xfId="1" applyNumberFormat="1" applyFont="1" applyFill="1" applyBorder="1" applyAlignment="1" applyProtection="1">
      <alignment horizontal="left" vertical="center" wrapText="1"/>
      <protection locked="0"/>
    </xf>
    <xf numFmtId="0" fontId="6" fillId="36" borderId="14" xfId="1" applyFont="1" applyFill="1" applyBorder="1" applyAlignment="1">
      <alignment horizontal="left" vertical="center" wrapText="1"/>
    </xf>
    <xf numFmtId="0" fontId="6" fillId="36" borderId="19" xfId="1" applyFont="1" applyFill="1" applyBorder="1" applyAlignment="1">
      <alignment horizontal="left" vertical="center" wrapText="1"/>
    </xf>
    <xf numFmtId="2" fontId="4" fillId="36" borderId="14" xfId="1" applyNumberFormat="1" applyFont="1" applyFill="1" applyBorder="1" applyAlignment="1" applyProtection="1">
      <alignment horizontal="right" vertical="center" wrapText="1"/>
      <protection locked="0"/>
    </xf>
    <xf numFmtId="0" fontId="6" fillId="36" borderId="12" xfId="1" applyFont="1" applyFill="1" applyBorder="1" applyAlignment="1" applyProtection="1">
      <alignment horizontal="left" vertical="center" wrapText="1"/>
      <protection locked="0"/>
    </xf>
    <xf numFmtId="0" fontId="6" fillId="36" borderId="47" xfId="1" applyFont="1" applyFill="1" applyBorder="1" applyAlignment="1" applyProtection="1">
      <alignment horizontal="left" vertical="center" wrapText="1"/>
      <protection locked="0"/>
    </xf>
    <xf numFmtId="0" fontId="6" fillId="36" borderId="51" xfId="1" applyFont="1" applyFill="1" applyBorder="1" applyAlignment="1" applyProtection="1">
      <alignment horizontal="left" vertical="center" wrapText="1"/>
      <protection locked="0"/>
    </xf>
    <xf numFmtId="0" fontId="6" fillId="34" borderId="20" xfId="1" applyFont="1" applyFill="1" applyBorder="1" applyAlignment="1" applyProtection="1">
      <alignment horizontal="left" vertical="center" wrapText="1"/>
      <protection locked="0"/>
    </xf>
    <xf numFmtId="0" fontId="6" fillId="34" borderId="39" xfId="1" applyFont="1" applyFill="1" applyBorder="1" applyAlignment="1" applyProtection="1">
      <alignment horizontal="left" vertical="center" wrapText="1"/>
      <protection locked="0"/>
    </xf>
    <xf numFmtId="0" fontId="4" fillId="37" borderId="21"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13" fillId="38" borderId="18" xfId="0" applyFont="1" applyFill="1" applyBorder="1" applyAlignment="1">
      <alignment horizontal="left" vertical="center" wrapText="1"/>
    </xf>
    <xf numFmtId="0" fontId="13" fillId="38" borderId="29" xfId="0" applyFont="1" applyFill="1" applyBorder="1" applyAlignment="1">
      <alignment horizontal="right" vertical="center" wrapText="1"/>
    </xf>
    <xf numFmtId="0" fontId="4" fillId="37" borderId="8" xfId="0" applyFont="1" applyFill="1" applyBorder="1" applyAlignment="1">
      <alignment horizontal="left" vertical="center" wrapText="1"/>
    </xf>
    <xf numFmtId="0" fontId="4" fillId="37" borderId="6" xfId="0" applyFont="1" applyFill="1" applyBorder="1" applyAlignment="1">
      <alignment horizontal="left" vertical="center" wrapText="1"/>
    </xf>
    <xf numFmtId="0" fontId="13" fillId="38" borderId="6" xfId="0" applyFont="1" applyFill="1" applyBorder="1" applyAlignment="1">
      <alignment horizontal="left" vertical="center" wrapText="1"/>
    </xf>
    <xf numFmtId="0" fontId="13" fillId="38" borderId="24" xfId="0" applyFont="1" applyFill="1" applyBorder="1" applyAlignment="1">
      <alignment horizontal="right" vertical="center" wrapText="1"/>
    </xf>
    <xf numFmtId="0" fontId="4" fillId="37" borderId="31"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3" fillId="38" borderId="25" xfId="0" applyFont="1" applyFill="1" applyBorder="1" applyAlignment="1">
      <alignment horizontal="left" vertical="center" wrapText="1"/>
    </xf>
    <xf numFmtId="0" fontId="13" fillId="38" borderId="57" xfId="0" applyFont="1" applyFill="1" applyBorder="1" applyAlignment="1">
      <alignment horizontal="right" vertical="center" wrapText="1"/>
    </xf>
    <xf numFmtId="0" fontId="13" fillId="38" borderId="71" xfId="0" applyFont="1" applyFill="1" applyBorder="1" applyAlignment="1">
      <alignment horizontal="left" vertical="center" wrapText="1"/>
    </xf>
    <xf numFmtId="0" fontId="19" fillId="38" borderId="42" xfId="0" applyFont="1" applyFill="1" applyBorder="1" applyAlignment="1">
      <alignment horizontal="left" vertical="center" wrapText="1"/>
    </xf>
    <xf numFmtId="0" fontId="13" fillId="38" borderId="42" xfId="0" applyFont="1" applyFill="1" applyBorder="1" applyAlignment="1">
      <alignment horizontal="left" vertical="center" wrapText="1"/>
    </xf>
    <xf numFmtId="0" fontId="13" fillId="38" borderId="81" xfId="0" applyFont="1" applyFill="1" applyBorder="1" applyAlignment="1">
      <alignment horizontal="right" vertical="center" wrapText="1"/>
    </xf>
    <xf numFmtId="0" fontId="13" fillId="38" borderId="114" xfId="0" applyFont="1" applyFill="1" applyBorder="1" applyAlignment="1">
      <alignment horizontal="left" vertical="center" wrapText="1"/>
    </xf>
    <xf numFmtId="0" fontId="19" fillId="38" borderId="41" xfId="0" applyFont="1" applyFill="1" applyBorder="1" applyAlignment="1">
      <alignment horizontal="left" vertical="center" wrapText="1"/>
    </xf>
    <xf numFmtId="0" fontId="13" fillId="38" borderId="41" xfId="0" applyFont="1" applyFill="1" applyBorder="1" applyAlignment="1">
      <alignment horizontal="left" vertical="center" wrapText="1"/>
    </xf>
    <xf numFmtId="0" fontId="13" fillId="38" borderId="74" xfId="0" applyFont="1" applyFill="1" applyBorder="1" applyAlignment="1">
      <alignment horizontal="right" vertical="center" wrapText="1"/>
    </xf>
    <xf numFmtId="0" fontId="13" fillId="38" borderId="117" xfId="0" applyFont="1" applyFill="1" applyBorder="1" applyAlignment="1">
      <alignment horizontal="left" vertical="center" wrapText="1"/>
    </xf>
    <xf numFmtId="0" fontId="19" fillId="38" borderId="72" xfId="0" applyFont="1" applyFill="1" applyBorder="1" applyAlignment="1">
      <alignment horizontal="left" vertical="center" wrapText="1"/>
    </xf>
    <xf numFmtId="0" fontId="13" fillId="38" borderId="72" xfId="0" applyFont="1" applyFill="1" applyBorder="1" applyAlignment="1">
      <alignment horizontal="left" vertical="center" wrapText="1"/>
    </xf>
    <xf numFmtId="0" fontId="13" fillId="38" borderId="75" xfId="0" applyFont="1" applyFill="1" applyBorder="1" applyAlignment="1">
      <alignment horizontal="right" vertical="center" wrapText="1"/>
    </xf>
    <xf numFmtId="2" fontId="4" fillId="38" borderId="164" xfId="1" applyNumberFormat="1" applyFont="1" applyFill="1" applyBorder="1" applyAlignment="1">
      <alignment horizontal="left" vertical="center" shrinkToFit="1"/>
    </xf>
    <xf numFmtId="2"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shrinkToFit="1"/>
    </xf>
    <xf numFmtId="49" fontId="4" fillId="38" borderId="164" xfId="1" applyNumberFormat="1" applyFont="1" applyFill="1" applyBorder="1" applyAlignment="1">
      <alignment horizontal="left" vertical="center" wrapText="1" shrinkToFit="1"/>
    </xf>
    <xf numFmtId="1" fontId="4" fillId="38" borderId="164" xfId="1" applyNumberFormat="1" applyFont="1" applyFill="1" applyBorder="1" applyAlignment="1">
      <alignment horizontal="right" vertical="center" wrapText="1"/>
    </xf>
    <xf numFmtId="2" fontId="4" fillId="38" borderId="49" xfId="1" applyNumberFormat="1" applyFont="1" applyFill="1" applyBorder="1" applyAlignment="1">
      <alignment horizontal="left" vertical="center" shrinkToFit="1"/>
    </xf>
    <xf numFmtId="2"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shrinkToFit="1"/>
    </xf>
    <xf numFmtId="49" fontId="4" fillId="38" borderId="49" xfId="1" applyNumberFormat="1" applyFont="1" applyFill="1" applyBorder="1" applyAlignment="1">
      <alignment horizontal="left" vertical="center" wrapText="1" shrinkToFit="1"/>
    </xf>
    <xf numFmtId="1" fontId="4" fillId="38" borderId="49" xfId="1" applyNumberFormat="1" applyFont="1" applyFill="1" applyBorder="1" applyAlignment="1">
      <alignment horizontal="right" vertical="center" wrapText="1"/>
    </xf>
    <xf numFmtId="0" fontId="13" fillId="38" borderId="80" xfId="0" applyFont="1" applyFill="1" applyBorder="1" applyAlignment="1">
      <alignment horizontal="left" vertical="center" wrapText="1"/>
    </xf>
    <xf numFmtId="0" fontId="13" fillId="38" borderId="82" xfId="0" applyFont="1" applyFill="1" applyBorder="1" applyAlignment="1">
      <alignment horizontal="left" vertical="center" wrapText="1"/>
    </xf>
    <xf numFmtId="0" fontId="13" fillId="38" borderId="83" xfId="0" applyFont="1" applyFill="1" applyBorder="1" applyAlignment="1">
      <alignment horizontal="left" vertical="center" wrapText="1"/>
    </xf>
    <xf numFmtId="0" fontId="19" fillId="38" borderId="100" xfId="0" applyFont="1" applyFill="1" applyBorder="1" applyAlignment="1">
      <alignment horizontal="left" vertical="center" wrapText="1"/>
    </xf>
    <xf numFmtId="0" fontId="13" fillId="38" borderId="100" xfId="0" applyFont="1" applyFill="1" applyBorder="1" applyAlignment="1">
      <alignment horizontal="left" vertical="center" wrapText="1"/>
    </xf>
    <xf numFmtId="0" fontId="13" fillId="38" borderId="76" xfId="0" applyFont="1" applyFill="1" applyBorder="1" applyAlignment="1">
      <alignment horizontal="right" vertical="center" wrapText="1"/>
    </xf>
    <xf numFmtId="2" fontId="13" fillId="0" borderId="29" xfId="9" applyNumberFormat="1" applyFont="1" applyBorder="1" applyAlignment="1">
      <alignment horizontal="left" vertical="top" wrapText="1"/>
    </xf>
    <xf numFmtId="0" fontId="13" fillId="0" borderId="29" xfId="9" applyFont="1" applyBorder="1" applyAlignment="1">
      <alignment horizontal="left" vertical="top" wrapText="1"/>
    </xf>
    <xf numFmtId="0" fontId="13" fillId="15" borderId="26" xfId="9" applyFont="1" applyFill="1" applyBorder="1" applyAlignment="1">
      <alignment horizontal="left" vertical="center"/>
    </xf>
    <xf numFmtId="0" fontId="13" fillId="0" borderId="28" xfId="9" applyFont="1" applyBorder="1" applyAlignment="1">
      <alignment horizontal="left" vertical="center" wrapText="1"/>
    </xf>
    <xf numFmtId="0" fontId="13" fillId="15" borderId="26" xfId="9" applyFont="1" applyFill="1" applyBorder="1" applyAlignment="1">
      <alignment horizontal="left" vertical="center" wrapText="1"/>
    </xf>
    <xf numFmtId="49" fontId="2" fillId="0" borderId="0" xfId="2" applyNumberFormat="1" applyAlignment="1" applyProtection="1"/>
    <xf numFmtId="49" fontId="0" fillId="0" borderId="0" xfId="0" applyNumberFormat="1"/>
    <xf numFmtId="0" fontId="6" fillId="34" borderId="39" xfId="10" applyFont="1" applyFill="1" applyBorder="1" applyAlignment="1" applyProtection="1">
      <alignment horizontal="left" vertical="center" wrapText="1"/>
      <protection locked="0"/>
    </xf>
    <xf numFmtId="1" fontId="6" fillId="0" borderId="9" xfId="10" applyNumberFormat="1" applyFont="1" applyBorder="1" applyAlignment="1" applyProtection="1">
      <alignment horizontal="left" vertical="center" wrapText="1"/>
      <protection locked="0"/>
    </xf>
    <xf numFmtId="1" fontId="6" fillId="0" borderId="10" xfId="10" applyNumberFormat="1" applyFont="1" applyBorder="1" applyAlignment="1" applyProtection="1">
      <alignment horizontal="left" vertical="center" wrapText="1"/>
      <protection locked="0"/>
    </xf>
    <xf numFmtId="1" fontId="6" fillId="36" borderId="16" xfId="10" applyNumberFormat="1" applyFont="1" applyFill="1" applyBorder="1" applyAlignment="1" applyProtection="1">
      <alignment horizontal="left" vertical="center" wrapText="1"/>
      <protection locked="0"/>
    </xf>
    <xf numFmtId="1" fontId="6" fillId="36" borderId="47" xfId="10" applyNumberFormat="1" applyFont="1" applyFill="1" applyBorder="1" applyAlignment="1" applyProtection="1">
      <alignment horizontal="left" vertical="center" wrapText="1"/>
      <protection locked="0"/>
    </xf>
    <xf numFmtId="1" fontId="6" fillId="36" borderId="66" xfId="10" applyNumberFormat="1" applyFont="1" applyFill="1" applyBorder="1" applyAlignment="1" applyProtection="1">
      <alignment horizontal="left" vertical="center" wrapText="1"/>
      <protection locked="0"/>
    </xf>
    <xf numFmtId="0" fontId="4" fillId="40" borderId="22" xfId="10" applyFont="1" applyFill="1" applyBorder="1" applyAlignment="1">
      <alignment horizontal="left" vertical="center" shrinkToFit="1"/>
    </xf>
    <xf numFmtId="0" fontId="4" fillId="40" borderId="18" xfId="10" applyFont="1" applyFill="1" applyBorder="1" applyAlignment="1" applyProtection="1">
      <alignment horizontal="left" vertical="center" wrapText="1" shrinkToFit="1"/>
      <protection locked="0"/>
    </xf>
    <xf numFmtId="49" fontId="4" fillId="40" borderId="18" xfId="10" applyNumberFormat="1" applyFont="1" applyFill="1" applyBorder="1" applyAlignment="1" applyProtection="1">
      <alignment horizontal="left" vertical="center" wrapText="1" shrinkToFit="1"/>
      <protection locked="0"/>
    </xf>
    <xf numFmtId="0" fontId="4" fillId="40" borderId="18" xfId="10" applyFont="1" applyFill="1" applyBorder="1" applyAlignment="1" applyProtection="1">
      <alignment horizontal="left" vertical="center" shrinkToFit="1"/>
      <protection locked="0"/>
    </xf>
    <xf numFmtId="1" fontId="4" fillId="40" borderId="29" xfId="10" applyNumberFormat="1" applyFont="1" applyFill="1" applyBorder="1" applyAlignment="1" applyProtection="1">
      <alignment horizontal="right" vertical="center" shrinkToFit="1"/>
      <protection locked="0"/>
    </xf>
    <xf numFmtId="2" fontId="4" fillId="15" borderId="22" xfId="10" applyNumberFormat="1" applyFont="1" applyFill="1" applyBorder="1" applyAlignment="1" applyProtection="1">
      <alignment horizontal="right" vertical="center" shrinkToFit="1"/>
      <protection locked="0"/>
    </xf>
    <xf numFmtId="2" fontId="4" fillId="7" borderId="18" xfId="10" applyNumberFormat="1" applyFont="1" applyFill="1" applyBorder="1" applyAlignment="1" applyProtection="1">
      <alignment horizontal="right" vertical="center" shrinkToFit="1"/>
      <protection locked="0"/>
    </xf>
    <xf numFmtId="2" fontId="4" fillId="7" borderId="29" xfId="10" applyNumberFormat="1" applyFont="1" applyFill="1" applyBorder="1" applyAlignment="1" applyProtection="1">
      <alignment horizontal="right" vertical="center" shrinkToFit="1"/>
      <protection locked="0"/>
    </xf>
    <xf numFmtId="2" fontId="13" fillId="0" borderId="0" xfId="9" applyNumberFormat="1" applyFont="1" applyAlignment="1">
      <alignment horizontal="left" vertical="center"/>
    </xf>
    <xf numFmtId="49" fontId="4" fillId="40" borderId="23" xfId="10" applyNumberFormat="1" applyFont="1" applyFill="1" applyBorder="1" applyAlignment="1" applyProtection="1">
      <alignment horizontal="left" vertical="center" shrinkToFit="1"/>
      <protection locked="0"/>
    </xf>
    <xf numFmtId="0" fontId="4" fillId="40" borderId="6" xfId="10" applyFont="1" applyFill="1" applyBorder="1" applyAlignment="1" applyProtection="1">
      <alignment horizontal="left" vertical="center" wrapText="1" shrinkToFit="1"/>
      <protection locked="0"/>
    </xf>
    <xf numFmtId="49" fontId="4" fillId="40" borderId="6" xfId="10" applyNumberFormat="1" applyFont="1" applyFill="1" applyBorder="1" applyAlignment="1" applyProtection="1">
      <alignment horizontal="left" vertical="center" wrapText="1" shrinkToFit="1"/>
      <protection locked="0"/>
    </xf>
    <xf numFmtId="0" fontId="4" fillId="40" borderId="6" xfId="10" applyFont="1" applyFill="1" applyBorder="1" applyAlignment="1" applyProtection="1">
      <alignment horizontal="left" vertical="center" shrinkToFit="1"/>
      <protection locked="0"/>
    </xf>
    <xf numFmtId="1" fontId="4" fillId="40" borderId="24" xfId="10" applyNumberFormat="1" applyFont="1" applyFill="1" applyBorder="1" applyAlignment="1" applyProtection="1">
      <alignment horizontal="right" vertical="center" shrinkToFit="1"/>
      <protection locked="0"/>
    </xf>
    <xf numFmtId="2" fontId="4" fillId="15" borderId="23" xfId="10" applyNumberFormat="1" applyFont="1" applyFill="1" applyBorder="1" applyAlignment="1" applyProtection="1">
      <alignment horizontal="right" vertical="center" shrinkToFit="1"/>
      <protection locked="0"/>
    </xf>
    <xf numFmtId="2" fontId="4" fillId="0" borderId="6" xfId="10" applyNumberFormat="1" applyFont="1" applyBorder="1" applyAlignment="1" applyProtection="1">
      <alignment horizontal="right" vertical="center" shrinkToFit="1"/>
      <protection locked="0"/>
    </xf>
    <xf numFmtId="2" fontId="4" fillId="0" borderId="24" xfId="10" applyNumberFormat="1" applyFont="1" applyBorder="1" applyAlignment="1" applyProtection="1">
      <alignment horizontal="right" vertical="center" shrinkToFit="1"/>
      <protection locked="0"/>
    </xf>
    <xf numFmtId="0" fontId="4" fillId="40" borderId="23" xfId="10" applyFont="1" applyFill="1" applyBorder="1" applyAlignment="1" applyProtection="1">
      <alignment horizontal="left" vertical="center" shrinkToFit="1"/>
      <protection locked="0"/>
    </xf>
    <xf numFmtId="2" fontId="4" fillId="7" borderId="6" xfId="10" applyNumberFormat="1" applyFont="1" applyFill="1" applyBorder="1" applyAlignment="1" applyProtection="1">
      <alignment horizontal="right" vertical="center" shrinkToFit="1"/>
      <protection locked="0"/>
    </xf>
    <xf numFmtId="2" fontId="4" fillId="7" borderId="24" xfId="10" applyNumberFormat="1" applyFont="1" applyFill="1" applyBorder="1" applyAlignment="1" applyProtection="1">
      <alignment horizontal="right" vertical="center" shrinkToFit="1"/>
      <protection locked="0"/>
    </xf>
    <xf numFmtId="2" fontId="4" fillId="40" borderId="6" xfId="10" applyNumberFormat="1" applyFont="1" applyFill="1" applyBorder="1" applyAlignment="1">
      <alignment horizontal="left" vertical="center" wrapText="1"/>
    </xf>
    <xf numFmtId="2" fontId="4" fillId="3" borderId="23" xfId="10" applyNumberFormat="1" applyFont="1" applyFill="1" applyBorder="1" applyAlignment="1" applyProtection="1">
      <alignment horizontal="right" vertical="center" shrinkToFit="1"/>
      <protection locked="0"/>
    </xf>
    <xf numFmtId="2" fontId="4" fillId="3" borderId="24" xfId="10" applyNumberFormat="1" applyFont="1" applyFill="1" applyBorder="1" applyAlignment="1" applyProtection="1">
      <alignment horizontal="right" vertical="center" shrinkToFit="1"/>
      <protection locked="0"/>
    </xf>
    <xf numFmtId="2" fontId="4" fillId="40" borderId="23" xfId="10" applyNumberFormat="1" applyFont="1" applyFill="1" applyBorder="1" applyAlignment="1" applyProtection="1">
      <alignment horizontal="left" vertical="center" shrinkToFit="1"/>
      <protection locked="0"/>
    </xf>
    <xf numFmtId="2" fontId="4" fillId="40" borderId="6" xfId="10" applyNumberFormat="1" applyFont="1" applyFill="1" applyBorder="1" applyAlignment="1" applyProtection="1">
      <alignment horizontal="left" vertical="center" wrapText="1" shrinkToFit="1"/>
      <protection locked="0"/>
    </xf>
    <xf numFmtId="2" fontId="4" fillId="40" borderId="6" xfId="10" applyNumberFormat="1" applyFont="1" applyFill="1" applyBorder="1" applyAlignment="1" applyProtection="1">
      <alignment horizontal="left" vertical="center" shrinkToFit="1"/>
      <protection locked="0"/>
    </xf>
    <xf numFmtId="2" fontId="4" fillId="3" borderId="6" xfId="10" applyNumberFormat="1" applyFont="1" applyFill="1" applyBorder="1" applyAlignment="1" applyProtection="1">
      <alignment horizontal="right" vertical="center" shrinkToFit="1"/>
      <protection locked="0"/>
    </xf>
    <xf numFmtId="2" fontId="4" fillId="15" borderId="6" xfId="10" applyNumberFormat="1" applyFont="1" applyFill="1" applyBorder="1" applyAlignment="1" applyProtection="1">
      <alignment horizontal="right" vertical="center" shrinkToFit="1"/>
      <protection locked="0"/>
    </xf>
    <xf numFmtId="2" fontId="4" fillId="15" borderId="24" xfId="10" applyNumberFormat="1" applyFont="1" applyFill="1" applyBorder="1" applyAlignment="1" applyProtection="1">
      <alignment horizontal="right" vertical="center" shrinkToFit="1"/>
      <protection locked="0"/>
    </xf>
    <xf numFmtId="2" fontId="4" fillId="40" borderId="56" xfId="10" applyNumberFormat="1" applyFont="1" applyFill="1" applyBorder="1" applyAlignment="1" applyProtection="1">
      <alignment horizontal="left" vertical="center" shrinkToFit="1"/>
      <protection locked="0"/>
    </xf>
    <xf numFmtId="2" fontId="4" fillId="40" borderId="27" xfId="10" applyNumberFormat="1" applyFont="1" applyFill="1" applyBorder="1" applyAlignment="1" applyProtection="1">
      <alignment horizontal="left" vertical="center" wrapText="1" shrinkToFit="1"/>
      <protection locked="0"/>
    </xf>
    <xf numFmtId="2" fontId="4" fillId="40" borderId="27" xfId="10" applyNumberFormat="1" applyFont="1" applyFill="1" applyBorder="1" applyAlignment="1" applyProtection="1">
      <alignment horizontal="left" vertical="center" shrinkToFit="1"/>
      <protection locked="0"/>
    </xf>
    <xf numFmtId="1" fontId="4" fillId="40" borderId="28" xfId="10" applyNumberFormat="1" applyFont="1" applyFill="1" applyBorder="1" applyAlignment="1" applyProtection="1">
      <alignment horizontal="right" vertical="center" shrinkToFit="1"/>
      <protection locked="0"/>
    </xf>
    <xf numFmtId="2" fontId="4" fillId="3" borderId="56" xfId="10" applyNumberFormat="1" applyFont="1" applyFill="1" applyBorder="1" applyAlignment="1" applyProtection="1">
      <alignment horizontal="right" vertical="center" shrinkToFit="1"/>
      <protection locked="0"/>
    </xf>
    <xf numFmtId="2" fontId="4" fillId="3" borderId="28" xfId="10" applyNumberFormat="1" applyFont="1" applyFill="1" applyBorder="1" applyAlignment="1" applyProtection="1">
      <alignment horizontal="right" vertical="center" shrinkToFit="1"/>
      <protection locked="0"/>
    </xf>
    <xf numFmtId="0" fontId="4" fillId="36" borderId="22" xfId="10" applyFont="1" applyFill="1" applyBorder="1" applyAlignment="1">
      <alignment horizontal="left" vertical="center" shrinkToFit="1"/>
    </xf>
    <xf numFmtId="0" fontId="4" fillId="36" borderId="18" xfId="10" applyFont="1" applyFill="1" applyBorder="1" applyAlignment="1" applyProtection="1">
      <alignment horizontal="left" vertical="center" wrapText="1" shrinkToFit="1"/>
      <protection locked="0"/>
    </xf>
    <xf numFmtId="0" fontId="4" fillId="36" borderId="23" xfId="10" applyFont="1" applyFill="1" applyBorder="1" applyAlignment="1" applyProtection="1">
      <alignment horizontal="left" vertical="center" shrinkToFit="1"/>
      <protection locked="0"/>
    </xf>
    <xf numFmtId="2" fontId="4" fillId="36" borderId="6" xfId="10" applyNumberFormat="1" applyFont="1" applyFill="1" applyBorder="1" applyAlignment="1">
      <alignment horizontal="left" vertical="center" wrapText="1"/>
    </xf>
    <xf numFmtId="49" fontId="4" fillId="36" borderId="6" xfId="10" applyNumberFormat="1" applyFont="1" applyFill="1" applyBorder="1" applyAlignment="1">
      <alignment horizontal="left" vertical="center" wrapText="1" shrinkToFit="1"/>
    </xf>
    <xf numFmtId="0" fontId="4" fillId="36" borderId="6" xfId="10" applyFont="1" applyFill="1" applyBorder="1" applyAlignment="1" applyProtection="1">
      <alignment horizontal="left" vertical="center" shrinkToFit="1"/>
      <protection locked="0"/>
    </xf>
    <xf numFmtId="1" fontId="4" fillId="36" borderId="24" xfId="10" applyNumberFormat="1" applyFont="1" applyFill="1" applyBorder="1" applyAlignment="1" applyProtection="1">
      <alignment horizontal="right" vertical="center" shrinkToFit="1"/>
      <protection locked="0"/>
    </xf>
    <xf numFmtId="166" fontId="4" fillId="15" borderId="23" xfId="10" applyNumberFormat="1" applyFont="1" applyFill="1" applyBorder="1" applyAlignment="1" applyProtection="1">
      <alignment horizontal="right" vertical="center" shrinkToFit="1"/>
      <protection locked="0"/>
    </xf>
    <xf numFmtId="166" fontId="4" fillId="0" borderId="6" xfId="10" applyNumberFormat="1" applyFont="1" applyBorder="1" applyAlignment="1" applyProtection="1">
      <alignment horizontal="right" vertical="center" shrinkToFit="1"/>
      <protection locked="0"/>
    </xf>
    <xf numFmtId="166" fontId="4" fillId="0" borderId="24" xfId="10" applyNumberFormat="1" applyFont="1" applyBorder="1" applyAlignment="1" applyProtection="1">
      <alignment horizontal="right" vertical="center" shrinkToFit="1"/>
      <protection locked="0"/>
    </xf>
    <xf numFmtId="166" fontId="13" fillId="0" borderId="0" xfId="9" applyNumberFormat="1" applyFont="1" applyAlignment="1">
      <alignment horizontal="left" vertical="center"/>
    </xf>
    <xf numFmtId="2" fontId="4" fillId="9" borderId="23" xfId="10" applyNumberFormat="1" applyFont="1" applyFill="1" applyBorder="1" applyAlignment="1" applyProtection="1">
      <alignment horizontal="right" vertical="center" shrinkToFit="1"/>
      <protection locked="0"/>
    </xf>
    <xf numFmtId="165" fontId="4" fillId="3" borderId="24" xfId="10" applyNumberFormat="1" applyFont="1" applyFill="1" applyBorder="1" applyAlignment="1" applyProtection="1">
      <alignment horizontal="right" vertical="center" shrinkToFit="1"/>
      <protection locked="0"/>
    </xf>
    <xf numFmtId="0" fontId="4" fillId="36" borderId="6" xfId="10" applyFont="1" applyFill="1" applyBorder="1" applyAlignment="1" applyProtection="1">
      <alignment horizontal="left" vertical="center" wrapText="1" shrinkToFit="1"/>
      <protection locked="0"/>
    </xf>
    <xf numFmtId="49" fontId="4" fillId="36" borderId="6" xfId="10" applyNumberFormat="1" applyFont="1" applyFill="1" applyBorder="1" applyAlignment="1">
      <alignment horizontal="left" vertical="center" wrapText="1"/>
    </xf>
    <xf numFmtId="0" fontId="4" fillId="36" borderId="6" xfId="10" applyFont="1" applyFill="1" applyBorder="1" applyAlignment="1">
      <alignment horizontal="left" vertical="center" shrinkToFit="1"/>
    </xf>
    <xf numFmtId="1" fontId="4" fillId="36" borderId="24" xfId="10" applyNumberFormat="1" applyFont="1" applyFill="1" applyBorder="1" applyAlignment="1">
      <alignment horizontal="right" vertical="center" shrinkToFit="1"/>
    </xf>
    <xf numFmtId="165" fontId="4" fillId="3" borderId="23" xfId="10" applyNumberFormat="1" applyFont="1" applyFill="1" applyBorder="1" applyAlignment="1" applyProtection="1">
      <alignment horizontal="right" vertical="center" shrinkToFit="1"/>
      <protection locked="0"/>
    </xf>
    <xf numFmtId="165" fontId="4" fillId="3" borderId="6" xfId="10" applyNumberFormat="1" applyFont="1" applyFill="1" applyBorder="1" applyAlignment="1" applyProtection="1">
      <alignment horizontal="right" vertical="center" shrinkToFit="1"/>
      <protection locked="0"/>
    </xf>
    <xf numFmtId="0" fontId="4" fillId="36" borderId="56" xfId="10" applyFont="1" applyFill="1" applyBorder="1" applyAlignment="1" applyProtection="1">
      <alignment horizontal="left" vertical="center" shrinkToFit="1"/>
      <protection locked="0"/>
    </xf>
    <xf numFmtId="0" fontId="4" fillId="36" borderId="27" xfId="10" applyFont="1" applyFill="1" applyBorder="1" applyAlignment="1" applyProtection="1">
      <alignment horizontal="left" vertical="center" wrapText="1" shrinkToFit="1"/>
      <protection locked="0"/>
    </xf>
    <xf numFmtId="49" fontId="4" fillId="36" borderId="27" xfId="10" applyNumberFormat="1" applyFont="1" applyFill="1" applyBorder="1" applyAlignment="1" applyProtection="1">
      <alignment horizontal="left" vertical="center" wrapText="1" shrinkToFit="1"/>
      <protection locked="0"/>
    </xf>
    <xf numFmtId="0" fontId="4" fillId="36" borderId="27" xfId="10" applyFont="1" applyFill="1" applyBorder="1" applyAlignment="1" applyProtection="1">
      <alignment horizontal="left" vertical="center" shrinkToFit="1"/>
      <protection locked="0"/>
    </xf>
    <xf numFmtId="1" fontId="4" fillId="36" borderId="28" xfId="10" applyNumberFormat="1" applyFont="1" applyFill="1" applyBorder="1" applyAlignment="1" applyProtection="1">
      <alignment horizontal="right" vertical="center" shrinkToFit="1"/>
      <protection locked="0"/>
    </xf>
    <xf numFmtId="2" fontId="4" fillId="15" borderId="56" xfId="10" applyNumberFormat="1" applyFont="1" applyFill="1" applyBorder="1" applyAlignment="1" applyProtection="1">
      <alignment horizontal="right" vertical="center" shrinkToFit="1"/>
      <protection locked="0"/>
    </xf>
    <xf numFmtId="2" fontId="4" fillId="0" borderId="27" xfId="10" applyNumberFormat="1" applyFont="1" applyBorder="1" applyAlignment="1" applyProtection="1">
      <alignment horizontal="right" vertical="center" shrinkToFit="1"/>
      <protection locked="0"/>
    </xf>
    <xf numFmtId="2" fontId="4" fillId="0" borderId="28" xfId="10" applyNumberFormat="1" applyFont="1" applyBorder="1" applyAlignment="1" applyProtection="1">
      <alignment horizontal="right" vertical="center" shrinkToFit="1"/>
      <protection locked="0"/>
    </xf>
    <xf numFmtId="0" fontId="4" fillId="40" borderId="56" xfId="10" applyFont="1" applyFill="1" applyBorder="1" applyAlignment="1" applyProtection="1">
      <alignment horizontal="left" vertical="center" shrinkToFit="1"/>
      <protection locked="0"/>
    </xf>
    <xf numFmtId="0" fontId="4" fillId="40" borderId="27" xfId="10" applyFont="1" applyFill="1" applyBorder="1" applyAlignment="1" applyProtection="1">
      <alignment horizontal="left" vertical="center" wrapText="1" shrinkToFit="1"/>
      <protection locked="0"/>
    </xf>
    <xf numFmtId="49" fontId="4" fillId="40" borderId="27" xfId="10" applyNumberFormat="1" applyFont="1" applyFill="1" applyBorder="1" applyAlignment="1" applyProtection="1">
      <alignment horizontal="left" vertical="center" wrapText="1" shrinkToFit="1"/>
      <protection locked="0"/>
    </xf>
    <xf numFmtId="0" fontId="4" fillId="40" borderId="27" xfId="10" applyFont="1" applyFill="1" applyBorder="1" applyAlignment="1" applyProtection="1">
      <alignment horizontal="left" vertical="center" shrinkToFit="1"/>
      <protection locked="0"/>
    </xf>
    <xf numFmtId="2" fontId="4" fillId="3" borderId="27" xfId="10" applyNumberFormat="1" applyFont="1" applyFill="1" applyBorder="1" applyAlignment="1" applyProtection="1">
      <alignment horizontal="right" vertical="center" shrinkToFit="1"/>
      <protection locked="0"/>
    </xf>
    <xf numFmtId="49" fontId="4" fillId="36" borderId="18" xfId="10" applyNumberFormat="1" applyFont="1" applyFill="1" applyBorder="1" applyAlignment="1" applyProtection="1">
      <alignment horizontal="left" vertical="center" wrapText="1" shrinkToFit="1"/>
      <protection locked="0"/>
    </xf>
    <xf numFmtId="0" fontId="4" fillId="36" borderId="18" xfId="10" applyFont="1" applyFill="1" applyBorder="1" applyAlignment="1">
      <alignment horizontal="left" vertical="center" shrinkToFit="1"/>
    </xf>
    <xf numFmtId="1" fontId="4" fillId="36" borderId="29" xfId="10" applyNumberFormat="1" applyFont="1" applyFill="1" applyBorder="1" applyAlignment="1">
      <alignment horizontal="right" vertical="center" shrinkToFit="1"/>
    </xf>
    <xf numFmtId="2" fontId="4" fillId="15" borderId="22" xfId="10" applyNumberFormat="1" applyFont="1" applyFill="1" applyBorder="1" applyAlignment="1">
      <alignment horizontal="right" vertical="center" shrinkToFit="1"/>
    </xf>
    <xf numFmtId="2" fontId="4" fillId="7" borderId="18" xfId="10" applyNumberFormat="1" applyFont="1" applyFill="1" applyBorder="1" applyAlignment="1">
      <alignment horizontal="right" vertical="center" shrinkToFit="1"/>
    </xf>
    <xf numFmtId="2" fontId="4" fillId="7" borderId="29" xfId="10" applyNumberFormat="1" applyFont="1" applyFill="1" applyBorder="1" applyAlignment="1">
      <alignment horizontal="right" vertical="center" shrinkToFit="1"/>
    </xf>
    <xf numFmtId="49" fontId="4" fillId="36" borderId="6" xfId="10" applyNumberFormat="1" applyFont="1" applyFill="1" applyBorder="1" applyAlignment="1" applyProtection="1">
      <alignment horizontal="left" vertical="center" wrapText="1" shrinkToFit="1"/>
      <protection locked="0"/>
    </xf>
    <xf numFmtId="2" fontId="4" fillId="15" borderId="23" xfId="10" applyNumberFormat="1" applyFont="1" applyFill="1" applyBorder="1" applyAlignment="1">
      <alignment horizontal="right" vertical="center" shrinkToFit="1"/>
    </xf>
    <xf numFmtId="2" fontId="4" fillId="7" borderId="6" xfId="10" applyNumberFormat="1" applyFont="1" applyFill="1" applyBorder="1" applyAlignment="1">
      <alignment horizontal="right" vertical="center" shrinkToFit="1"/>
    </xf>
    <xf numFmtId="2" fontId="4" fillId="7" borderId="24" xfId="10" applyNumberFormat="1" applyFont="1" applyFill="1" applyBorder="1" applyAlignment="1">
      <alignment horizontal="right" vertical="center" shrinkToFit="1"/>
    </xf>
    <xf numFmtId="49" fontId="4" fillId="36" borderId="23" xfId="10" applyNumberFormat="1" applyFont="1" applyFill="1" applyBorder="1" applyAlignment="1" applyProtection="1">
      <alignment horizontal="left" vertical="center" shrinkToFit="1"/>
      <protection locked="0"/>
    </xf>
    <xf numFmtId="0" fontId="4" fillId="36" borderId="6" xfId="10" applyFont="1" applyFill="1" applyBorder="1" applyAlignment="1">
      <alignment horizontal="left" vertical="center" wrapText="1" shrinkToFit="1"/>
    </xf>
    <xf numFmtId="49" fontId="4" fillId="39" borderId="6" xfId="10" applyNumberFormat="1" applyFont="1" applyFill="1" applyBorder="1" applyAlignment="1" applyProtection="1">
      <alignment horizontal="left" vertical="center" wrapText="1" shrinkToFit="1"/>
      <protection locked="0"/>
    </xf>
    <xf numFmtId="0" fontId="4" fillId="39" borderId="6" xfId="10" applyFont="1" applyFill="1" applyBorder="1" applyAlignment="1">
      <alignment horizontal="left" vertical="center" shrinkToFit="1"/>
    </xf>
    <xf numFmtId="1" fontId="4" fillId="39" borderId="24" xfId="10" applyNumberFormat="1" applyFont="1" applyFill="1" applyBorder="1" applyAlignment="1">
      <alignment horizontal="right" vertical="center" shrinkToFit="1"/>
    </xf>
    <xf numFmtId="0" fontId="4" fillId="36" borderId="56" xfId="10" applyFont="1" applyFill="1" applyBorder="1" applyAlignment="1">
      <alignment horizontal="left" vertical="center" shrinkToFit="1"/>
    </xf>
    <xf numFmtId="2" fontId="4" fillId="36" borderId="27" xfId="10" applyNumberFormat="1" applyFont="1" applyFill="1" applyBorder="1" applyAlignment="1" applyProtection="1">
      <alignment horizontal="left" vertical="center" wrapText="1" shrinkToFit="1"/>
      <protection locked="0"/>
    </xf>
    <xf numFmtId="49" fontId="4" fillId="36" borderId="27" xfId="10" applyNumberFormat="1" applyFont="1" applyFill="1" applyBorder="1" applyAlignment="1">
      <alignment horizontal="left" vertical="center" wrapText="1" shrinkToFit="1"/>
    </xf>
    <xf numFmtId="0" fontId="4" fillId="36" borderId="27" xfId="10" applyFont="1" applyFill="1" applyBorder="1" applyAlignment="1">
      <alignment horizontal="left" vertical="center" shrinkToFit="1"/>
    </xf>
    <xf numFmtId="1" fontId="4" fillId="36" borderId="28" xfId="10" applyNumberFormat="1" applyFont="1" applyFill="1" applyBorder="1" applyAlignment="1">
      <alignment horizontal="right" vertical="center" shrinkToFit="1"/>
    </xf>
    <xf numFmtId="0" fontId="4" fillId="40" borderId="18" xfId="10" applyFont="1" applyFill="1" applyBorder="1" applyAlignment="1">
      <alignment horizontal="left" vertical="center" shrinkToFit="1"/>
    </xf>
    <xf numFmtId="1" fontId="4" fillId="40" borderId="29" xfId="10" applyNumberFormat="1" applyFont="1" applyFill="1" applyBorder="1" applyAlignment="1">
      <alignment horizontal="right" vertical="center" shrinkToFit="1"/>
    </xf>
    <xf numFmtId="0" fontId="4" fillId="40" borderId="6" xfId="10" applyFont="1" applyFill="1" applyBorder="1" applyAlignment="1">
      <alignment horizontal="left" vertical="center" shrinkToFit="1"/>
    </xf>
    <xf numFmtId="1" fontId="4" fillId="40" borderId="24" xfId="10" applyNumberFormat="1" applyFont="1" applyFill="1" applyBorder="1" applyAlignment="1">
      <alignment horizontal="right" vertical="center" shrinkToFit="1"/>
    </xf>
    <xf numFmtId="0" fontId="4" fillId="40" borderId="6" xfId="10" applyFont="1" applyFill="1" applyBorder="1" applyAlignment="1">
      <alignment horizontal="left" vertical="center" wrapText="1" shrinkToFit="1"/>
    </xf>
    <xf numFmtId="0" fontId="4" fillId="40" borderId="23" xfId="10" applyFont="1" applyFill="1" applyBorder="1" applyAlignment="1">
      <alignment horizontal="left" vertical="center" shrinkToFit="1"/>
    </xf>
    <xf numFmtId="49" fontId="4" fillId="40" borderId="6" xfId="10" applyNumberFormat="1" applyFont="1" applyFill="1" applyBorder="1" applyAlignment="1">
      <alignment horizontal="left" vertical="center" wrapText="1" shrinkToFit="1"/>
    </xf>
    <xf numFmtId="166" fontId="4" fillId="3" borderId="23" xfId="10" applyNumberFormat="1" applyFont="1" applyFill="1" applyBorder="1" applyAlignment="1" applyProtection="1">
      <alignment horizontal="right" vertical="center" shrinkToFit="1"/>
      <protection locked="0"/>
    </xf>
    <xf numFmtId="166" fontId="4" fillId="3" borderId="6" xfId="10" applyNumberFormat="1" applyFont="1" applyFill="1" applyBorder="1" applyAlignment="1" applyProtection="1">
      <alignment horizontal="right" vertical="center" shrinkToFit="1"/>
      <protection locked="0"/>
    </xf>
    <xf numFmtId="166" fontId="4" fillId="3" borderId="24" xfId="10" applyNumberFormat="1" applyFont="1" applyFill="1" applyBorder="1" applyAlignment="1" applyProtection="1">
      <alignment horizontal="right" vertical="center" shrinkToFit="1"/>
      <protection locked="0"/>
    </xf>
    <xf numFmtId="0" fontId="4" fillId="40" borderId="56" xfId="10" applyFont="1" applyFill="1" applyBorder="1" applyAlignment="1">
      <alignment horizontal="left" vertical="center" shrinkToFit="1"/>
    </xf>
    <xf numFmtId="0" fontId="4" fillId="40" borderId="27" xfId="10" applyFont="1" applyFill="1" applyBorder="1" applyAlignment="1">
      <alignment horizontal="left" vertical="center" wrapText="1" shrinkToFit="1"/>
    </xf>
    <xf numFmtId="49" fontId="4" fillId="40" borderId="27" xfId="10" applyNumberFormat="1" applyFont="1" applyFill="1" applyBorder="1" applyAlignment="1">
      <alignment horizontal="left" vertical="center" wrapText="1" shrinkToFit="1"/>
    </xf>
    <xf numFmtId="0" fontId="4" fillId="40" borderId="27" xfId="10" applyFont="1" applyFill="1" applyBorder="1" applyAlignment="1">
      <alignment horizontal="left" vertical="center" shrinkToFit="1"/>
    </xf>
    <xf numFmtId="1" fontId="4" fillId="40" borderId="28" xfId="10" applyNumberFormat="1" applyFont="1" applyFill="1" applyBorder="1" applyAlignment="1">
      <alignment horizontal="right" vertical="center" shrinkToFit="1"/>
    </xf>
    <xf numFmtId="166" fontId="4" fillId="3" borderId="56" xfId="10" applyNumberFormat="1" applyFont="1" applyFill="1" applyBorder="1" applyAlignment="1" applyProtection="1">
      <alignment horizontal="right" vertical="center" shrinkToFit="1"/>
      <protection locked="0"/>
    </xf>
    <xf numFmtId="0" fontId="4" fillId="36" borderId="40" xfId="10" applyFont="1" applyFill="1" applyBorder="1" applyAlignment="1" applyProtection="1">
      <alignment horizontal="left" vertical="center" wrapText="1"/>
      <protection locked="0"/>
    </xf>
    <xf numFmtId="0" fontId="4" fillId="36" borderId="13" xfId="10" applyFont="1" applyFill="1" applyBorder="1" applyAlignment="1" applyProtection="1">
      <alignment horizontal="left" vertical="center" wrapText="1"/>
      <protection locked="0"/>
    </xf>
    <xf numFmtId="1" fontId="4" fillId="36" borderId="19" xfId="10" applyNumberFormat="1" applyFont="1" applyFill="1" applyBorder="1" applyAlignment="1" applyProtection="1">
      <alignment horizontal="right" vertical="center" wrapText="1"/>
      <protection locked="0"/>
    </xf>
    <xf numFmtId="2" fontId="4" fillId="3" borderId="40" xfId="10" applyNumberFormat="1" applyFont="1" applyFill="1" applyBorder="1" applyAlignment="1" applyProtection="1">
      <alignment horizontal="right" vertical="center" wrapText="1"/>
      <protection locked="0"/>
    </xf>
    <xf numFmtId="0" fontId="4" fillId="40" borderId="22" xfId="10" applyFont="1" applyFill="1" applyBorder="1" applyAlignment="1" applyProtection="1">
      <alignment horizontal="left" vertical="center" wrapText="1"/>
      <protection locked="0"/>
    </xf>
    <xf numFmtId="0" fontId="4" fillId="40" borderId="18" xfId="10" applyFont="1" applyFill="1" applyBorder="1" applyAlignment="1" applyProtection="1">
      <alignment horizontal="left" vertical="center" wrapText="1"/>
      <protection locked="0"/>
    </xf>
    <xf numFmtId="1" fontId="4" fillId="40" borderId="29" xfId="10" applyNumberFormat="1" applyFont="1" applyFill="1" applyBorder="1" applyAlignment="1" applyProtection="1">
      <alignment horizontal="right" vertical="center" wrapText="1"/>
      <protection locked="0"/>
    </xf>
    <xf numFmtId="2" fontId="4" fillId="15" borderId="17" xfId="10" applyNumberFormat="1" applyFont="1" applyFill="1" applyBorder="1" applyAlignment="1" applyProtection="1">
      <alignment horizontal="right" vertical="center" wrapText="1"/>
      <protection locked="0"/>
    </xf>
    <xf numFmtId="2" fontId="4" fillId="7" borderId="14" xfId="10" applyNumberFormat="1" applyFont="1" applyFill="1" applyBorder="1" applyAlignment="1" applyProtection="1">
      <alignment horizontal="right" vertical="center" wrapText="1"/>
      <protection locked="0"/>
    </xf>
    <xf numFmtId="2" fontId="4" fillId="7" borderId="54" xfId="10" applyNumberFormat="1" applyFont="1" applyFill="1" applyBorder="1" applyAlignment="1" applyProtection="1">
      <alignment horizontal="right" vertical="center" wrapText="1"/>
      <protection locked="0"/>
    </xf>
    <xf numFmtId="0" fontId="4" fillId="40" borderId="23" xfId="10" applyFont="1" applyFill="1" applyBorder="1" applyAlignment="1" applyProtection="1">
      <alignment horizontal="left" vertical="center" wrapText="1"/>
      <protection locked="0"/>
    </xf>
    <xf numFmtId="0" fontId="4" fillId="40" borderId="6" xfId="10" applyFont="1" applyFill="1" applyBorder="1" applyAlignment="1" applyProtection="1">
      <alignment horizontal="left" vertical="center" wrapText="1"/>
      <protection locked="0"/>
    </xf>
    <xf numFmtId="1" fontId="4" fillId="40" borderId="24" xfId="10" applyNumberFormat="1" applyFont="1" applyFill="1" applyBorder="1" applyAlignment="1" applyProtection="1">
      <alignment horizontal="right" vertical="center" wrapText="1"/>
      <protection locked="0"/>
    </xf>
    <xf numFmtId="2" fontId="4" fillId="15" borderId="23" xfId="10" applyNumberFormat="1" applyFont="1" applyFill="1" applyBorder="1" applyAlignment="1" applyProtection="1">
      <alignment horizontal="right" vertical="center" wrapText="1"/>
      <protection locked="0"/>
    </xf>
    <xf numFmtId="2" fontId="4" fillId="7" borderId="6" xfId="10" applyNumberFormat="1" applyFont="1" applyFill="1" applyBorder="1" applyAlignment="1" applyProtection="1">
      <alignment horizontal="right" vertical="center" wrapText="1"/>
      <protection locked="0"/>
    </xf>
    <xf numFmtId="2" fontId="4" fillId="7" borderId="24" xfId="10" applyNumberFormat="1" applyFont="1" applyFill="1" applyBorder="1" applyAlignment="1" applyProtection="1">
      <alignment horizontal="right" vertical="center" wrapText="1"/>
      <protection locked="0"/>
    </xf>
    <xf numFmtId="2" fontId="4" fillId="3" borderId="23" xfId="10" applyNumberFormat="1" applyFont="1" applyFill="1" applyBorder="1" applyAlignment="1" applyProtection="1">
      <alignment horizontal="right" vertical="center" wrapText="1"/>
      <protection locked="0"/>
    </xf>
    <xf numFmtId="2" fontId="4" fillId="3" borderId="6" xfId="10" applyNumberFormat="1" applyFont="1" applyFill="1" applyBorder="1" applyAlignment="1" applyProtection="1">
      <alignment horizontal="right" vertical="center" wrapText="1"/>
      <protection locked="0"/>
    </xf>
    <xf numFmtId="2" fontId="4" fillId="3" borderId="24" xfId="10" applyNumberFormat="1" applyFont="1" applyFill="1" applyBorder="1" applyAlignment="1" applyProtection="1">
      <alignment horizontal="right" vertical="center" wrapText="1"/>
      <protection locked="0"/>
    </xf>
    <xf numFmtId="2" fontId="4" fillId="3" borderId="15" xfId="10" applyNumberFormat="1" applyFont="1" applyFill="1" applyBorder="1" applyAlignment="1" applyProtection="1">
      <alignment horizontal="right" vertical="center" wrapText="1"/>
      <protection locked="0"/>
    </xf>
    <xf numFmtId="2" fontId="4" fillId="3" borderId="25" xfId="10" applyNumberFormat="1" applyFont="1" applyFill="1" applyBorder="1" applyAlignment="1" applyProtection="1">
      <alignment horizontal="right" vertical="center" wrapText="1"/>
      <protection locked="0"/>
    </xf>
    <xf numFmtId="2" fontId="4" fillId="3" borderId="57" xfId="10" applyNumberFormat="1" applyFont="1" applyFill="1" applyBorder="1" applyAlignment="1" applyProtection="1">
      <alignment horizontal="right" vertical="center" wrapText="1"/>
      <protection locked="0"/>
    </xf>
    <xf numFmtId="0" fontId="4" fillId="36" borderId="55" xfId="10" applyFont="1" applyFill="1" applyBorder="1" applyAlignment="1" applyProtection="1">
      <alignment horizontal="left" vertical="center" wrapText="1"/>
      <protection locked="0"/>
    </xf>
    <xf numFmtId="0" fontId="4" fillId="36" borderId="52" xfId="10" applyFont="1" applyFill="1" applyBorder="1" applyAlignment="1" applyProtection="1">
      <alignment horizontal="left" vertical="center" wrapText="1"/>
      <protection locked="0"/>
    </xf>
    <xf numFmtId="49" fontId="4" fillId="36" borderId="52" xfId="10" applyNumberFormat="1" applyFont="1" applyFill="1" applyBorder="1" applyAlignment="1" applyProtection="1">
      <alignment horizontal="left" vertical="center" wrapText="1" shrinkToFit="1"/>
      <protection locked="0"/>
    </xf>
    <xf numFmtId="1" fontId="4" fillId="36" borderId="53" xfId="10" applyNumberFormat="1" applyFont="1" applyFill="1" applyBorder="1" applyAlignment="1" applyProtection="1">
      <alignment horizontal="right" vertical="center" wrapText="1"/>
      <protection locked="0"/>
    </xf>
    <xf numFmtId="2" fontId="4" fillId="3" borderId="55" xfId="10" applyNumberFormat="1" applyFont="1" applyFill="1" applyBorder="1" applyAlignment="1" applyProtection="1">
      <alignment horizontal="right" vertical="center" wrapText="1"/>
      <protection locked="0"/>
    </xf>
    <xf numFmtId="2" fontId="4" fillId="3" borderId="52" xfId="10" applyNumberFormat="1" applyFont="1" applyFill="1" applyBorder="1" applyAlignment="1" applyProtection="1">
      <alignment horizontal="right" vertical="center" wrapText="1"/>
      <protection locked="0"/>
    </xf>
    <xf numFmtId="2" fontId="4" fillId="3" borderId="53" xfId="10" applyNumberFormat="1" applyFont="1" applyFill="1" applyBorder="1" applyAlignment="1" applyProtection="1">
      <alignment horizontal="right" vertical="center" wrapText="1"/>
      <protection locked="0"/>
    </xf>
    <xf numFmtId="0" fontId="4" fillId="0" borderId="2" xfId="10" applyFont="1" applyBorder="1" applyAlignment="1" applyProtection="1">
      <alignment horizontal="left" vertical="center" wrapText="1"/>
      <protection locked="0"/>
    </xf>
    <xf numFmtId="0" fontId="4" fillId="0" borderId="0" xfId="10" applyFont="1" applyAlignment="1" applyProtection="1">
      <alignment horizontal="left" vertical="center" wrapText="1"/>
      <protection locked="0"/>
    </xf>
    <xf numFmtId="1" fontId="4" fillId="0" borderId="0" xfId="10" applyNumberFormat="1" applyFont="1" applyAlignment="1" applyProtection="1">
      <alignment horizontal="left" vertical="center" wrapText="1"/>
      <protection locked="0"/>
    </xf>
    <xf numFmtId="2" fontId="4" fillId="0" borderId="0" xfId="10" applyNumberFormat="1" applyFont="1" applyAlignment="1" applyProtection="1">
      <alignment horizontal="left" vertical="center" wrapText="1"/>
      <protection locked="0"/>
    </xf>
    <xf numFmtId="0" fontId="6" fillId="28" borderId="39" xfId="10" applyFont="1" applyFill="1" applyBorder="1" applyAlignment="1" applyProtection="1">
      <alignment horizontal="left" vertical="center" wrapText="1"/>
      <protection locked="0"/>
    </xf>
    <xf numFmtId="1" fontId="6" fillId="29" borderId="30" xfId="10" applyNumberFormat="1" applyFont="1" applyFill="1" applyBorder="1" applyAlignment="1" applyProtection="1">
      <alignment horizontal="left" vertical="center" wrapText="1"/>
      <protection locked="0"/>
    </xf>
    <xf numFmtId="1" fontId="6" fillId="29" borderId="172" xfId="10" applyNumberFormat="1" applyFont="1" applyFill="1" applyBorder="1" applyAlignment="1" applyProtection="1">
      <alignment horizontal="left" vertical="center" wrapText="1"/>
      <protection locked="0"/>
    </xf>
    <xf numFmtId="1" fontId="6" fillId="29" borderId="173" xfId="10" applyNumberFormat="1" applyFont="1" applyFill="1" applyBorder="1" applyAlignment="1" applyProtection="1">
      <alignment horizontal="left" vertical="center" wrapText="1"/>
      <protection locked="0"/>
    </xf>
    <xf numFmtId="1" fontId="6" fillId="29" borderId="70" xfId="10" applyNumberFormat="1" applyFont="1" applyFill="1" applyBorder="1" applyAlignment="1" applyProtection="1">
      <alignment horizontal="left" vertical="center" wrapText="1"/>
      <protection locked="0"/>
    </xf>
    <xf numFmtId="1" fontId="6" fillId="29" borderId="174" xfId="10" applyNumberFormat="1" applyFont="1" applyFill="1" applyBorder="1" applyAlignment="1" applyProtection="1">
      <alignment horizontal="left" vertical="center" wrapText="1"/>
      <protection locked="0"/>
    </xf>
    <xf numFmtId="2" fontId="4" fillId="41" borderId="17" xfId="10" applyNumberFormat="1" applyFont="1" applyFill="1" applyBorder="1" applyAlignment="1">
      <alignment horizontal="left" vertical="center" wrapText="1"/>
    </xf>
    <xf numFmtId="2" fontId="4" fillId="41" borderId="14" xfId="10" applyNumberFormat="1" applyFont="1" applyFill="1" applyBorder="1" applyAlignment="1">
      <alignment horizontal="left" vertical="center" wrapText="1"/>
    </xf>
    <xf numFmtId="1" fontId="4" fillId="41" borderId="54" xfId="10" applyNumberFormat="1" applyFont="1" applyFill="1" applyBorder="1" applyAlignment="1" applyProtection="1">
      <alignment horizontal="right" vertical="center" wrapText="1"/>
      <protection locked="0"/>
    </xf>
    <xf numFmtId="2" fontId="4" fillId="15" borderId="21" xfId="10" applyNumberFormat="1" applyFont="1" applyFill="1" applyBorder="1" applyAlignment="1" applyProtection="1">
      <alignment horizontal="right" vertical="center" wrapText="1"/>
      <protection locked="0"/>
    </xf>
    <xf numFmtId="2" fontId="4" fillId="15" borderId="18" xfId="10" applyNumberFormat="1" applyFont="1" applyFill="1" applyBorder="1" applyAlignment="1" applyProtection="1">
      <alignment horizontal="right" vertical="center" wrapText="1"/>
      <protection locked="0"/>
    </xf>
    <xf numFmtId="2" fontId="4" fillId="0" borderId="18" xfId="10" applyNumberFormat="1" applyFont="1" applyBorder="1" applyAlignment="1" applyProtection="1">
      <alignment horizontal="right" vertical="center" wrapText="1"/>
      <protection locked="0"/>
    </xf>
    <xf numFmtId="2" fontId="4" fillId="0" borderId="6" xfId="10" applyNumberFormat="1" applyFont="1" applyBorder="1" applyAlignment="1" applyProtection="1">
      <alignment horizontal="right" vertical="center" wrapText="1"/>
      <protection locked="0"/>
    </xf>
    <xf numFmtId="2" fontId="4" fillId="0" borderId="34" xfId="10" applyNumberFormat="1" applyFont="1" applyBorder="1" applyAlignment="1" applyProtection="1">
      <alignment horizontal="right" vertical="center" wrapText="1"/>
      <protection locked="0"/>
    </xf>
    <xf numFmtId="2" fontId="4" fillId="41" borderId="23" xfId="10" applyNumberFormat="1" applyFont="1" applyFill="1" applyBorder="1" applyAlignment="1">
      <alignment horizontal="left" vertical="center" wrapText="1"/>
    </xf>
    <xf numFmtId="2" fontId="4" fillId="41" borderId="6" xfId="10" applyNumberFormat="1" applyFont="1" applyFill="1" applyBorder="1" applyAlignment="1">
      <alignment horizontal="left" vertical="center" wrapText="1"/>
    </xf>
    <xf numFmtId="1" fontId="4" fillId="41" borderId="24" xfId="10" applyNumberFormat="1" applyFont="1" applyFill="1" applyBorder="1" applyAlignment="1" applyProtection="1">
      <alignment horizontal="right" vertical="center" wrapText="1"/>
      <protection locked="0"/>
    </xf>
    <xf numFmtId="2" fontId="4" fillId="15" borderId="8" xfId="10" applyNumberFormat="1" applyFont="1" applyFill="1" applyBorder="1" applyAlignment="1" applyProtection="1">
      <alignment horizontal="right" vertical="center" wrapText="1"/>
      <protection locked="0"/>
    </xf>
    <xf numFmtId="2" fontId="4" fillId="15" borderId="6" xfId="10" applyNumberFormat="1" applyFont="1" applyFill="1" applyBorder="1" applyAlignment="1" applyProtection="1">
      <alignment horizontal="right" vertical="center" wrapText="1"/>
      <protection locked="0"/>
    </xf>
    <xf numFmtId="0" fontId="4" fillId="41" borderId="23" xfId="10" applyFont="1" applyFill="1" applyBorder="1" applyAlignment="1" applyProtection="1">
      <alignment horizontal="left" vertical="center" wrapText="1" shrinkToFit="1"/>
      <protection locked="0"/>
    </xf>
    <xf numFmtId="0" fontId="4" fillId="41" borderId="6" xfId="10" applyFont="1" applyFill="1" applyBorder="1" applyAlignment="1" applyProtection="1">
      <alignment horizontal="left" vertical="center" wrapText="1" shrinkToFit="1"/>
      <protection locked="0"/>
    </xf>
    <xf numFmtId="0" fontId="4" fillId="41" borderId="23" xfId="10" applyFont="1" applyFill="1" applyBorder="1" applyAlignment="1" applyProtection="1">
      <alignment horizontal="left" vertical="center" wrapText="1"/>
      <protection locked="0"/>
    </xf>
    <xf numFmtId="0" fontId="4" fillId="41" borderId="6" xfId="10" applyFont="1" applyFill="1" applyBorder="1" applyAlignment="1" applyProtection="1">
      <alignment horizontal="left" vertical="center" wrapText="1"/>
      <protection locked="0"/>
    </xf>
    <xf numFmtId="49" fontId="4" fillId="41" borderId="6" xfId="10" applyNumberFormat="1" applyFont="1" applyFill="1" applyBorder="1" applyAlignment="1" applyProtection="1">
      <alignment horizontal="left" vertical="center" wrapText="1" shrinkToFit="1"/>
      <protection locked="0"/>
    </xf>
    <xf numFmtId="1" fontId="4" fillId="41" borderId="34" xfId="10" applyNumberFormat="1" applyFont="1" applyFill="1" applyBorder="1" applyAlignment="1" applyProtection="1">
      <alignment horizontal="right" vertical="center" wrapText="1"/>
      <protection locked="0"/>
    </xf>
    <xf numFmtId="2" fontId="4" fillId="41" borderId="56" xfId="10" applyNumberFormat="1" applyFont="1" applyFill="1" applyBorder="1" applyAlignment="1">
      <alignment horizontal="left" vertical="center" wrapText="1"/>
    </xf>
    <xf numFmtId="2" fontId="4" fillId="41" borderId="27" xfId="10" applyNumberFormat="1" applyFont="1" applyFill="1" applyBorder="1" applyAlignment="1">
      <alignment horizontal="left" vertical="center" wrapText="1"/>
    </xf>
    <xf numFmtId="1" fontId="4" fillId="41" borderId="68" xfId="10" applyNumberFormat="1" applyFont="1" applyFill="1" applyBorder="1" applyAlignment="1" applyProtection="1">
      <alignment horizontal="right" vertical="center" wrapText="1"/>
      <protection locked="0"/>
    </xf>
    <xf numFmtId="2" fontId="4" fillId="15" borderId="26" xfId="10" applyNumberFormat="1" applyFont="1" applyFill="1" applyBorder="1" applyAlignment="1" applyProtection="1">
      <alignment horizontal="right" vertical="center" wrapText="1"/>
      <protection locked="0"/>
    </xf>
    <xf numFmtId="2" fontId="4" fillId="15" borderId="27" xfId="10" applyNumberFormat="1" applyFont="1" applyFill="1" applyBorder="1" applyAlignment="1" applyProtection="1">
      <alignment horizontal="right" vertical="center" wrapText="1"/>
      <protection locked="0"/>
    </xf>
    <xf numFmtId="2" fontId="4" fillId="0" borderId="27" xfId="10" applyNumberFormat="1" applyFont="1" applyBorder="1" applyAlignment="1" applyProtection="1">
      <alignment horizontal="right" vertical="center" wrapText="1"/>
      <protection locked="0"/>
    </xf>
    <xf numFmtId="2" fontId="4" fillId="0" borderId="68" xfId="10" applyNumberFormat="1" applyFont="1" applyBorder="1" applyAlignment="1" applyProtection="1">
      <alignment horizontal="right" vertical="center" wrapText="1"/>
      <protection locked="0"/>
    </xf>
    <xf numFmtId="0" fontId="4" fillId="29" borderId="22" xfId="10" applyFont="1" applyFill="1" applyBorder="1" applyAlignment="1" applyProtection="1">
      <alignment horizontal="left" vertical="center" wrapText="1"/>
      <protection locked="0"/>
    </xf>
    <xf numFmtId="0" fontId="4" fillId="29" borderId="18" xfId="10" applyFont="1" applyFill="1" applyBorder="1" applyAlignment="1" applyProtection="1">
      <alignment horizontal="left" vertical="center" wrapText="1"/>
      <protection locked="0"/>
    </xf>
    <xf numFmtId="49" fontId="4" fillId="29" borderId="18" xfId="10" applyNumberFormat="1" applyFont="1" applyFill="1" applyBorder="1" applyAlignment="1" applyProtection="1">
      <alignment horizontal="left" vertical="center" wrapText="1" shrinkToFit="1"/>
      <protection locked="0"/>
    </xf>
    <xf numFmtId="1" fontId="4" fillId="29" borderId="50" xfId="10" applyNumberFormat="1" applyFont="1" applyFill="1" applyBorder="1" applyAlignment="1" applyProtection="1">
      <alignment horizontal="right" vertical="center" wrapText="1"/>
      <protection locked="0"/>
    </xf>
    <xf numFmtId="2" fontId="4" fillId="0" borderId="50" xfId="10" applyNumberFormat="1" applyFont="1" applyBorder="1" applyAlignment="1" applyProtection="1">
      <alignment horizontal="right" vertical="center" wrapText="1"/>
      <protection locked="0"/>
    </xf>
    <xf numFmtId="0" fontId="4" fillId="29" borderId="23" xfId="10" applyFont="1" applyFill="1" applyBorder="1" applyAlignment="1" applyProtection="1">
      <alignment horizontal="left" vertical="center" wrapText="1"/>
      <protection locked="0"/>
    </xf>
    <xf numFmtId="0" fontId="4" fillId="29" borderId="6" xfId="10" applyFont="1" applyFill="1" applyBorder="1" applyAlignment="1" applyProtection="1">
      <alignment horizontal="left" vertical="center" wrapText="1"/>
      <protection locked="0"/>
    </xf>
    <xf numFmtId="49" fontId="4" fillId="29" borderId="6" xfId="10" applyNumberFormat="1" applyFont="1" applyFill="1" applyBorder="1" applyAlignment="1" applyProtection="1">
      <alignment horizontal="left" vertical="center" wrapText="1" shrinkToFit="1"/>
      <protection locked="0"/>
    </xf>
    <xf numFmtId="1" fontId="4" fillId="29" borderId="34" xfId="10" applyNumberFormat="1" applyFont="1" applyFill="1" applyBorder="1" applyAlignment="1" applyProtection="1">
      <alignment horizontal="right" vertical="center" wrapText="1"/>
      <protection locked="0"/>
    </xf>
    <xf numFmtId="2" fontId="4" fillId="29" borderId="15" xfId="10" applyNumberFormat="1" applyFont="1" applyFill="1" applyBorder="1" applyAlignment="1">
      <alignment horizontal="left" vertical="center" wrapText="1"/>
    </xf>
    <xf numFmtId="2" fontId="4" fillId="29" borderId="25" xfId="10" applyNumberFormat="1" applyFont="1" applyFill="1" applyBorder="1" applyAlignment="1">
      <alignment horizontal="left" vertical="center" wrapText="1"/>
    </xf>
    <xf numFmtId="1" fontId="4" fillId="29" borderId="49" xfId="10" applyNumberFormat="1" applyFont="1" applyFill="1" applyBorder="1" applyAlignment="1" applyProtection="1">
      <alignment horizontal="right" vertical="center" wrapText="1"/>
      <protection locked="0"/>
    </xf>
    <xf numFmtId="2" fontId="4" fillId="15" borderId="31" xfId="10" applyNumberFormat="1" applyFont="1" applyFill="1" applyBorder="1" applyAlignment="1" applyProtection="1">
      <alignment horizontal="right" vertical="center" wrapText="1"/>
      <protection locked="0"/>
    </xf>
    <xf numFmtId="2" fontId="4" fillId="15" borderId="25" xfId="10" applyNumberFormat="1" applyFont="1" applyFill="1" applyBorder="1" applyAlignment="1" applyProtection="1">
      <alignment horizontal="right" vertical="center" wrapText="1"/>
      <protection locked="0"/>
    </xf>
    <xf numFmtId="2" fontId="4" fillId="0" borderId="25" xfId="10" applyNumberFormat="1" applyFont="1" applyBorder="1" applyAlignment="1" applyProtection="1">
      <alignment horizontal="right" vertical="center" wrapText="1"/>
      <protection locked="0"/>
    </xf>
    <xf numFmtId="2" fontId="4" fillId="0" borderId="49" xfId="10" applyNumberFormat="1" applyFont="1" applyBorder="1" applyAlignment="1" applyProtection="1">
      <alignment horizontal="right" vertical="center" wrapText="1"/>
      <protection locked="0"/>
    </xf>
    <xf numFmtId="0" fontId="4" fillId="41" borderId="22" xfId="10" applyFont="1" applyFill="1" applyBorder="1" applyAlignment="1" applyProtection="1">
      <alignment horizontal="left" vertical="center" wrapText="1"/>
      <protection locked="0"/>
    </xf>
    <xf numFmtId="0" fontId="4" fillId="41" borderId="18" xfId="10" applyFont="1" applyFill="1" applyBorder="1" applyAlignment="1" applyProtection="1">
      <alignment horizontal="left" vertical="center" wrapText="1"/>
      <protection locked="0"/>
    </xf>
    <xf numFmtId="49" fontId="4" fillId="41" borderId="18" xfId="10" applyNumberFormat="1" applyFont="1" applyFill="1" applyBorder="1" applyAlignment="1" applyProtection="1">
      <alignment horizontal="left" vertical="center" wrapText="1" shrinkToFit="1"/>
      <protection locked="0"/>
    </xf>
    <xf numFmtId="1" fontId="4" fillId="41" borderId="50" xfId="10" applyNumberFormat="1" applyFont="1" applyFill="1" applyBorder="1" applyAlignment="1" applyProtection="1">
      <alignment horizontal="right" vertical="center" wrapText="1"/>
      <protection locked="0"/>
    </xf>
    <xf numFmtId="2" fontId="4" fillId="41" borderId="15" xfId="10" applyNumberFormat="1" applyFont="1" applyFill="1" applyBorder="1" applyAlignment="1">
      <alignment horizontal="left" vertical="center" wrapText="1"/>
    </xf>
    <xf numFmtId="2" fontId="4" fillId="41" borderId="25" xfId="10" applyNumberFormat="1" applyFont="1" applyFill="1" applyBorder="1" applyAlignment="1">
      <alignment horizontal="left" vertical="center" wrapText="1"/>
    </xf>
    <xf numFmtId="1" fontId="4" fillId="41" borderId="49" xfId="10" applyNumberFormat="1" applyFont="1" applyFill="1" applyBorder="1" applyAlignment="1" applyProtection="1">
      <alignment horizontal="right" vertical="center" wrapText="1"/>
      <protection locked="0"/>
    </xf>
    <xf numFmtId="2" fontId="4" fillId="0" borderId="0" xfId="10" applyNumberFormat="1" applyFont="1" applyAlignment="1">
      <alignment horizontal="left" vertical="center" wrapText="1"/>
    </xf>
    <xf numFmtId="1" fontId="6" fillId="29" borderId="16" xfId="10" applyNumberFormat="1" applyFont="1" applyFill="1" applyBorder="1" applyAlignment="1" applyProtection="1">
      <alignment horizontal="left" vertical="center" wrapText="1"/>
      <protection locked="0"/>
    </xf>
    <xf numFmtId="1" fontId="6" fillId="29" borderId="47" xfId="10" applyNumberFormat="1" applyFont="1" applyFill="1" applyBorder="1" applyAlignment="1" applyProtection="1">
      <alignment horizontal="left" vertical="center" wrapText="1"/>
      <protection locked="0"/>
    </xf>
    <xf numFmtId="1" fontId="6" fillId="29" borderId="66" xfId="10" applyNumberFormat="1" applyFont="1" applyFill="1" applyBorder="1" applyAlignment="1" applyProtection="1">
      <alignment horizontal="left" vertical="center" wrapText="1"/>
      <protection locked="0"/>
    </xf>
    <xf numFmtId="0" fontId="4" fillId="38" borderId="22" xfId="10" applyFont="1" applyFill="1" applyBorder="1" applyAlignment="1">
      <alignment horizontal="left" vertical="center" shrinkToFit="1"/>
    </xf>
    <xf numFmtId="0" fontId="4" fillId="38" borderId="18" xfId="10" applyFont="1" applyFill="1" applyBorder="1" applyAlignment="1" applyProtection="1">
      <alignment horizontal="left" vertical="center" wrapText="1" shrinkToFit="1"/>
      <protection locked="0"/>
    </xf>
    <xf numFmtId="49" fontId="4" fillId="38" borderId="18" xfId="10" applyNumberFormat="1" applyFont="1" applyFill="1" applyBorder="1" applyAlignment="1" applyProtection="1">
      <alignment horizontal="left" vertical="center" wrapText="1" shrinkToFit="1"/>
      <protection locked="0"/>
    </xf>
    <xf numFmtId="0" fontId="4" fillId="38" borderId="18" xfId="10" applyFont="1" applyFill="1" applyBorder="1" applyAlignment="1" applyProtection="1">
      <alignment horizontal="left" vertical="center" shrinkToFit="1"/>
      <protection locked="0"/>
    </xf>
    <xf numFmtId="1" fontId="4" fillId="38" borderId="29" xfId="10" applyNumberFormat="1" applyFont="1" applyFill="1" applyBorder="1" applyAlignment="1" applyProtection="1">
      <alignment horizontal="right" vertical="center" shrinkToFit="1"/>
      <protection locked="0"/>
    </xf>
    <xf numFmtId="2" fontId="4" fillId="0" borderId="18" xfId="10" applyNumberFormat="1" applyFont="1" applyBorder="1" applyAlignment="1" applyProtection="1">
      <alignment horizontal="right" vertical="center" shrinkToFit="1"/>
      <protection locked="0"/>
    </xf>
    <xf numFmtId="2" fontId="4" fillId="0" borderId="29" xfId="10" applyNumberFormat="1" applyFont="1" applyBorder="1" applyAlignment="1" applyProtection="1">
      <alignment horizontal="right" vertical="center" shrinkToFit="1"/>
      <protection locked="0"/>
    </xf>
    <xf numFmtId="0" fontId="13" fillId="0" borderId="0" xfId="9" applyFont="1" applyAlignment="1">
      <alignment horizontal="left" vertical="center"/>
    </xf>
    <xf numFmtId="49" fontId="4" fillId="38" borderId="23" xfId="10" applyNumberFormat="1" applyFont="1" applyFill="1" applyBorder="1" applyAlignment="1" applyProtection="1">
      <alignment horizontal="left" vertical="center" shrinkToFit="1"/>
      <protection locked="0"/>
    </xf>
    <xf numFmtId="0" fontId="4" fillId="38" borderId="6" xfId="10" applyFont="1" applyFill="1" applyBorder="1" applyAlignment="1" applyProtection="1">
      <alignment horizontal="left" vertical="center" wrapText="1" shrinkToFit="1"/>
      <protection locked="0"/>
    </xf>
    <xf numFmtId="49" fontId="4" fillId="38" borderId="6" xfId="10" applyNumberFormat="1" applyFont="1" applyFill="1" applyBorder="1" applyAlignment="1" applyProtection="1">
      <alignment horizontal="left" vertical="center" wrapText="1" shrinkToFit="1"/>
      <protection locked="0"/>
    </xf>
    <xf numFmtId="0" fontId="4" fillId="38" borderId="6" xfId="10" applyFont="1" applyFill="1" applyBorder="1" applyAlignment="1" applyProtection="1">
      <alignment horizontal="left" vertical="center" shrinkToFit="1"/>
      <protection locked="0"/>
    </xf>
    <xf numFmtId="1" fontId="4" fillId="38" borderId="24" xfId="10" applyNumberFormat="1" applyFont="1" applyFill="1" applyBorder="1" applyAlignment="1" applyProtection="1">
      <alignment horizontal="right" vertical="center" shrinkToFit="1"/>
      <protection locked="0"/>
    </xf>
    <xf numFmtId="2" fontId="4" fillId="9" borderId="6" xfId="10" applyNumberFormat="1" applyFont="1" applyFill="1" applyBorder="1" applyAlignment="1" applyProtection="1">
      <alignment horizontal="right" vertical="center" shrinkToFit="1"/>
      <protection locked="0"/>
    </xf>
    <xf numFmtId="2" fontId="4" fillId="9" borderId="24" xfId="10" applyNumberFormat="1" applyFont="1" applyFill="1" applyBorder="1" applyAlignment="1" applyProtection="1">
      <alignment horizontal="right" vertical="center" shrinkToFit="1"/>
      <protection locked="0"/>
    </xf>
    <xf numFmtId="0" fontId="4" fillId="38" borderId="23" xfId="10" applyFont="1" applyFill="1" applyBorder="1" applyAlignment="1" applyProtection="1">
      <alignment horizontal="left" vertical="center" shrinkToFit="1"/>
      <protection locked="0"/>
    </xf>
    <xf numFmtId="2" fontId="4" fillId="38" borderId="6" xfId="10" applyNumberFormat="1" applyFont="1" applyFill="1" applyBorder="1" applyAlignment="1">
      <alignment horizontal="left" vertical="center" wrapText="1"/>
    </xf>
    <xf numFmtId="2" fontId="4" fillId="38" borderId="23" xfId="10" applyNumberFormat="1" applyFont="1" applyFill="1" applyBorder="1" applyAlignment="1" applyProtection="1">
      <alignment horizontal="left" vertical="center" shrinkToFit="1"/>
      <protection locked="0"/>
    </xf>
    <xf numFmtId="2" fontId="4" fillId="38" borderId="6" xfId="10" applyNumberFormat="1" applyFont="1" applyFill="1" applyBorder="1" applyAlignment="1" applyProtection="1">
      <alignment horizontal="left" vertical="center" wrapText="1" shrinkToFit="1"/>
      <protection locked="0"/>
    </xf>
    <xf numFmtId="2" fontId="4" fillId="38" borderId="6" xfId="10" applyNumberFormat="1" applyFont="1" applyFill="1" applyBorder="1" applyAlignment="1" applyProtection="1">
      <alignment horizontal="left" vertical="center" shrinkToFit="1"/>
      <protection locked="0"/>
    </xf>
    <xf numFmtId="2" fontId="4" fillId="38" borderId="56" xfId="10" applyNumberFormat="1" applyFont="1" applyFill="1" applyBorder="1" applyAlignment="1" applyProtection="1">
      <alignment horizontal="left" vertical="center" shrinkToFit="1"/>
      <protection locked="0"/>
    </xf>
    <xf numFmtId="2" fontId="4" fillId="38" borderId="27" xfId="10" applyNumberFormat="1" applyFont="1" applyFill="1" applyBorder="1" applyAlignment="1" applyProtection="1">
      <alignment horizontal="left" vertical="center" wrapText="1" shrinkToFit="1"/>
      <protection locked="0"/>
    </xf>
    <xf numFmtId="2" fontId="4" fillId="38" borderId="27" xfId="10" applyNumberFormat="1" applyFont="1" applyFill="1" applyBorder="1" applyAlignment="1" applyProtection="1">
      <alignment horizontal="left" vertical="center" shrinkToFit="1"/>
      <protection locked="0"/>
    </xf>
    <xf numFmtId="1" fontId="4" fillId="38" borderId="28" xfId="10" applyNumberFormat="1" applyFont="1" applyFill="1" applyBorder="1" applyAlignment="1" applyProtection="1">
      <alignment horizontal="right" vertical="center" shrinkToFit="1"/>
      <protection locked="0"/>
    </xf>
    <xf numFmtId="2" fontId="4" fillId="9" borderId="56" xfId="10" applyNumberFormat="1" applyFont="1" applyFill="1" applyBorder="1" applyAlignment="1" applyProtection="1">
      <alignment horizontal="right" vertical="center" shrinkToFit="1"/>
      <protection locked="0"/>
    </xf>
    <xf numFmtId="0" fontId="4" fillId="29" borderId="22" xfId="10" applyFont="1" applyFill="1" applyBorder="1" applyAlignment="1">
      <alignment horizontal="left" vertical="center" shrinkToFit="1"/>
    </xf>
    <xf numFmtId="0" fontId="4" fillId="29" borderId="18" xfId="10" applyFont="1" applyFill="1" applyBorder="1" applyAlignment="1" applyProtection="1">
      <alignment horizontal="left" vertical="center" wrapText="1" shrinkToFit="1"/>
      <protection locked="0"/>
    </xf>
    <xf numFmtId="49" fontId="4" fillId="29" borderId="18" xfId="10" applyNumberFormat="1" applyFont="1" applyFill="1" applyBorder="1" applyAlignment="1">
      <alignment horizontal="left" vertical="center" wrapText="1" shrinkToFit="1"/>
    </xf>
    <xf numFmtId="0" fontId="4" fillId="29" borderId="18" xfId="10" applyFont="1" applyFill="1" applyBorder="1" applyAlignment="1" applyProtection="1">
      <alignment horizontal="left" vertical="center" shrinkToFit="1"/>
      <protection locked="0"/>
    </xf>
    <xf numFmtId="1" fontId="4" fillId="29" borderId="29" xfId="10" applyNumberFormat="1" applyFont="1" applyFill="1" applyBorder="1" applyAlignment="1" applyProtection="1">
      <alignment horizontal="right" vertical="center" shrinkToFit="1"/>
      <protection locked="0"/>
    </xf>
    <xf numFmtId="2" fontId="4" fillId="9" borderId="22" xfId="10" applyNumberFormat="1" applyFont="1" applyFill="1" applyBorder="1" applyAlignment="1" applyProtection="1">
      <alignment horizontal="right" vertical="center" shrinkToFit="1"/>
      <protection locked="0"/>
    </xf>
    <xf numFmtId="2" fontId="4" fillId="9" borderId="18" xfId="10" applyNumberFormat="1" applyFont="1" applyFill="1" applyBorder="1" applyAlignment="1" applyProtection="1">
      <alignment horizontal="right" vertical="center" shrinkToFit="1"/>
      <protection locked="0"/>
    </xf>
    <xf numFmtId="2" fontId="4" fillId="9" borderId="29" xfId="10" applyNumberFormat="1" applyFont="1" applyFill="1" applyBorder="1" applyAlignment="1" applyProtection="1">
      <alignment horizontal="right" vertical="center" shrinkToFit="1"/>
      <protection locked="0"/>
    </xf>
    <xf numFmtId="0" fontId="4" fillId="29" borderId="23" xfId="10" applyFont="1" applyFill="1" applyBorder="1" applyAlignment="1" applyProtection="1">
      <alignment horizontal="left" vertical="center" shrinkToFit="1"/>
      <protection locked="0"/>
    </xf>
    <xf numFmtId="2" fontId="4" fillId="29" borderId="6" xfId="10" applyNumberFormat="1" applyFont="1" applyFill="1" applyBorder="1" applyAlignment="1">
      <alignment horizontal="left" vertical="center" wrapText="1"/>
    </xf>
    <xf numFmtId="49" fontId="4" fillId="29" borderId="6" xfId="10" applyNumberFormat="1" applyFont="1" applyFill="1" applyBorder="1" applyAlignment="1">
      <alignment horizontal="left" vertical="center" wrapText="1" shrinkToFit="1"/>
    </xf>
    <xf numFmtId="0" fontId="4" fillId="29" borderId="6" xfId="10" applyFont="1" applyFill="1" applyBorder="1" applyAlignment="1" applyProtection="1">
      <alignment horizontal="left" vertical="center" shrinkToFit="1"/>
      <protection locked="0"/>
    </xf>
    <xf numFmtId="1" fontId="4" fillId="29" borderId="24" xfId="10" applyNumberFormat="1" applyFont="1" applyFill="1" applyBorder="1" applyAlignment="1" applyProtection="1">
      <alignment horizontal="right" vertical="center" shrinkToFit="1"/>
      <protection locked="0"/>
    </xf>
    <xf numFmtId="166" fontId="4" fillId="9" borderId="23" xfId="10" applyNumberFormat="1" applyFont="1" applyFill="1" applyBorder="1" applyAlignment="1" applyProtection="1">
      <alignment horizontal="right" vertical="center" shrinkToFit="1"/>
      <protection locked="0"/>
    </xf>
    <xf numFmtId="166" fontId="4" fillId="9" borderId="6" xfId="10" applyNumberFormat="1" applyFont="1" applyFill="1" applyBorder="1" applyAlignment="1" applyProtection="1">
      <alignment horizontal="right" vertical="center" shrinkToFit="1"/>
      <protection locked="0"/>
    </xf>
    <xf numFmtId="166" fontId="4" fillId="9" borderId="24" xfId="10" applyNumberFormat="1" applyFont="1" applyFill="1" applyBorder="1" applyAlignment="1" applyProtection="1">
      <alignment horizontal="right" vertical="center" shrinkToFit="1"/>
      <protection locked="0"/>
    </xf>
    <xf numFmtId="0" fontId="4" fillId="29" borderId="6" xfId="10" applyFont="1" applyFill="1" applyBorder="1" applyAlignment="1" applyProtection="1">
      <alignment horizontal="left" vertical="center" wrapText="1" shrinkToFit="1"/>
      <protection locked="0"/>
    </xf>
    <xf numFmtId="49" fontId="4" fillId="29" borderId="6" xfId="10" applyNumberFormat="1" applyFont="1" applyFill="1" applyBorder="1" applyAlignment="1">
      <alignment horizontal="left" vertical="center" wrapText="1"/>
    </xf>
    <xf numFmtId="0" fontId="4" fillId="29" borderId="6" xfId="10" applyFont="1" applyFill="1" applyBorder="1" applyAlignment="1">
      <alignment horizontal="left" vertical="center" shrinkToFit="1"/>
    </xf>
    <xf numFmtId="1" fontId="4" fillId="29" borderId="24" xfId="10" applyNumberFormat="1" applyFont="1" applyFill="1" applyBorder="1" applyAlignment="1">
      <alignment horizontal="right" vertical="center" shrinkToFit="1"/>
    </xf>
    <xf numFmtId="165" fontId="4" fillId="9" borderId="23" xfId="10" applyNumberFormat="1" applyFont="1" applyFill="1" applyBorder="1" applyAlignment="1" applyProtection="1">
      <alignment horizontal="right" vertical="center" shrinkToFit="1"/>
      <protection locked="0"/>
    </xf>
    <xf numFmtId="165" fontId="4" fillId="9" borderId="6" xfId="10" applyNumberFormat="1" applyFont="1" applyFill="1" applyBorder="1" applyAlignment="1" applyProtection="1">
      <alignment horizontal="right" vertical="center" shrinkToFit="1"/>
      <protection locked="0"/>
    </xf>
    <xf numFmtId="165" fontId="4" fillId="9" borderId="24" xfId="10" applyNumberFormat="1" applyFont="1" applyFill="1" applyBorder="1" applyAlignment="1" applyProtection="1">
      <alignment horizontal="right" vertical="center" shrinkToFit="1"/>
      <protection locked="0"/>
    </xf>
    <xf numFmtId="0" fontId="4" fillId="29" borderId="56" xfId="10" applyFont="1" applyFill="1" applyBorder="1" applyAlignment="1" applyProtection="1">
      <alignment horizontal="left" vertical="center" shrinkToFit="1"/>
      <protection locked="0"/>
    </xf>
    <xf numFmtId="0" fontId="4" fillId="29" borderId="27" xfId="10" applyFont="1" applyFill="1" applyBorder="1" applyAlignment="1" applyProtection="1">
      <alignment horizontal="left" vertical="center" wrapText="1" shrinkToFit="1"/>
      <protection locked="0"/>
    </xf>
    <xf numFmtId="49" fontId="4" fillId="29" borderId="27" xfId="10" applyNumberFormat="1" applyFont="1" applyFill="1" applyBorder="1" applyAlignment="1" applyProtection="1">
      <alignment horizontal="left" vertical="center" wrapText="1" shrinkToFit="1"/>
      <protection locked="0"/>
    </xf>
    <xf numFmtId="0" fontId="4" fillId="29" borderId="27" xfId="10" applyFont="1" applyFill="1" applyBorder="1" applyAlignment="1" applyProtection="1">
      <alignment horizontal="left" vertical="center" shrinkToFit="1"/>
      <protection locked="0"/>
    </xf>
    <xf numFmtId="1" fontId="4" fillId="29" borderId="28" xfId="10" applyNumberFormat="1" applyFont="1" applyFill="1" applyBorder="1" applyAlignment="1" applyProtection="1">
      <alignment horizontal="right" vertical="center" shrinkToFit="1"/>
      <protection locked="0"/>
    </xf>
    <xf numFmtId="2" fontId="4" fillId="9" borderId="27" xfId="10" applyNumberFormat="1" applyFont="1" applyFill="1" applyBorder="1" applyAlignment="1" applyProtection="1">
      <alignment horizontal="right" vertical="center" shrinkToFit="1"/>
      <protection locked="0"/>
    </xf>
    <xf numFmtId="2" fontId="4" fillId="9" borderId="28" xfId="10" applyNumberFormat="1" applyFont="1" applyFill="1" applyBorder="1" applyAlignment="1" applyProtection="1">
      <alignment horizontal="right" vertical="center" shrinkToFit="1"/>
      <protection locked="0"/>
    </xf>
    <xf numFmtId="0" fontId="4" fillId="38" borderId="56" xfId="10" applyFont="1" applyFill="1" applyBorder="1" applyAlignment="1" applyProtection="1">
      <alignment horizontal="left" vertical="center" shrinkToFit="1"/>
      <protection locked="0"/>
    </xf>
    <xf numFmtId="0" fontId="4" fillId="38" borderId="27" xfId="10" applyFont="1" applyFill="1" applyBorder="1" applyAlignment="1" applyProtection="1">
      <alignment horizontal="left" vertical="center" wrapText="1" shrinkToFit="1"/>
      <protection locked="0"/>
    </xf>
    <xf numFmtId="49" fontId="4" fillId="38" borderId="27" xfId="10" applyNumberFormat="1" applyFont="1" applyFill="1" applyBorder="1" applyAlignment="1" applyProtection="1">
      <alignment horizontal="left" vertical="center" wrapText="1" shrinkToFit="1"/>
      <protection locked="0"/>
    </xf>
    <xf numFmtId="0" fontId="4" fillId="38" borderId="27" xfId="10" applyFont="1" applyFill="1" applyBorder="1" applyAlignment="1" applyProtection="1">
      <alignment horizontal="left" vertical="center" shrinkToFit="1"/>
      <protection locked="0"/>
    </xf>
    <xf numFmtId="0" fontId="4" fillId="29" borderId="18" xfId="10" applyFont="1" applyFill="1" applyBorder="1" applyAlignment="1">
      <alignment horizontal="left" vertical="center" shrinkToFit="1"/>
    </xf>
    <xf numFmtId="1" fontId="4" fillId="29" borderId="29" xfId="10" applyNumberFormat="1" applyFont="1" applyFill="1" applyBorder="1" applyAlignment="1">
      <alignment horizontal="right" vertical="center" shrinkToFit="1"/>
    </xf>
    <xf numFmtId="49" fontId="4" fillId="29" borderId="23" xfId="10" applyNumberFormat="1" applyFont="1" applyFill="1" applyBorder="1" applyAlignment="1" applyProtection="1">
      <alignment horizontal="left" vertical="center" shrinkToFit="1"/>
      <protection locked="0"/>
    </xf>
    <xf numFmtId="0" fontId="4" fillId="29" borderId="6" xfId="10" applyFont="1" applyFill="1" applyBorder="1" applyAlignment="1">
      <alignment horizontal="left" vertical="center" wrapText="1" shrinkToFit="1"/>
    </xf>
    <xf numFmtId="0" fontId="4" fillId="29" borderId="56" xfId="10" applyFont="1" applyFill="1" applyBorder="1" applyAlignment="1">
      <alignment horizontal="left" vertical="center" shrinkToFit="1"/>
    </xf>
    <xf numFmtId="2" fontId="4" fillId="29" borderId="27" xfId="10" applyNumberFormat="1" applyFont="1" applyFill="1" applyBorder="1" applyAlignment="1" applyProtection="1">
      <alignment horizontal="left" vertical="center" wrapText="1" shrinkToFit="1"/>
      <protection locked="0"/>
    </xf>
    <xf numFmtId="49" fontId="4" fillId="29" borderId="27" xfId="10" applyNumberFormat="1" applyFont="1" applyFill="1" applyBorder="1" applyAlignment="1">
      <alignment horizontal="left" vertical="center" wrapText="1" shrinkToFit="1"/>
    </xf>
    <xf numFmtId="0" fontId="4" fillId="29" borderId="27" xfId="10" applyFont="1" applyFill="1" applyBorder="1" applyAlignment="1">
      <alignment horizontal="left" vertical="center" shrinkToFit="1"/>
    </xf>
    <xf numFmtId="1" fontId="4" fillId="29" borderId="28" xfId="10" applyNumberFormat="1" applyFont="1" applyFill="1" applyBorder="1" applyAlignment="1">
      <alignment horizontal="right" vertical="center" shrinkToFit="1"/>
    </xf>
    <xf numFmtId="0" fontId="4" fillId="38" borderId="18" xfId="10" applyFont="1" applyFill="1" applyBorder="1" applyAlignment="1">
      <alignment horizontal="left" vertical="center" shrinkToFit="1"/>
    </xf>
    <xf numFmtId="1" fontId="4" fillId="38" borderId="29" xfId="10" applyNumberFormat="1" applyFont="1" applyFill="1" applyBorder="1" applyAlignment="1">
      <alignment horizontal="right" vertical="center" shrinkToFit="1"/>
    </xf>
    <xf numFmtId="0" fontId="4" fillId="38" borderId="6" xfId="10" applyFont="1" applyFill="1" applyBorder="1" applyAlignment="1">
      <alignment horizontal="left" vertical="center" shrinkToFit="1"/>
    </xf>
    <xf numFmtId="1" fontId="4" fillId="38" borderId="24" xfId="10" applyNumberFormat="1" applyFont="1" applyFill="1" applyBorder="1" applyAlignment="1">
      <alignment horizontal="right" vertical="center" shrinkToFit="1"/>
    </xf>
    <xf numFmtId="0" fontId="4" fillId="38" borderId="6" xfId="10" applyFont="1" applyFill="1" applyBorder="1" applyAlignment="1">
      <alignment horizontal="left" vertical="center" wrapText="1" shrinkToFit="1"/>
    </xf>
    <xf numFmtId="0" fontId="4" fillId="38" borderId="23" xfId="10" applyFont="1" applyFill="1" applyBorder="1" applyAlignment="1">
      <alignment horizontal="left" vertical="center" shrinkToFit="1"/>
    </xf>
    <xf numFmtId="49" fontId="4" fillId="38" borderId="6" xfId="10" applyNumberFormat="1" applyFont="1" applyFill="1" applyBorder="1" applyAlignment="1">
      <alignment horizontal="left" vertical="center" wrapText="1" shrinkToFit="1"/>
    </xf>
    <xf numFmtId="0" fontId="4" fillId="38" borderId="56" xfId="10" applyFont="1" applyFill="1" applyBorder="1" applyAlignment="1">
      <alignment horizontal="left" vertical="center" shrinkToFit="1"/>
    </xf>
    <xf numFmtId="0" fontId="4" fillId="38" borderId="27" xfId="10" applyFont="1" applyFill="1" applyBorder="1" applyAlignment="1">
      <alignment horizontal="left" vertical="center" wrapText="1" shrinkToFit="1"/>
    </xf>
    <xf numFmtId="49" fontId="4" fillId="38" borderId="27" xfId="10" applyNumberFormat="1" applyFont="1" applyFill="1" applyBorder="1" applyAlignment="1">
      <alignment horizontal="left" vertical="center" wrapText="1" shrinkToFit="1"/>
    </xf>
    <xf numFmtId="0" fontId="4" fillId="38" borderId="27" xfId="10" applyFont="1" applyFill="1" applyBorder="1" applyAlignment="1">
      <alignment horizontal="left" vertical="center" shrinkToFit="1"/>
    </xf>
    <xf numFmtId="1" fontId="4" fillId="38" borderId="28" xfId="10" applyNumberFormat="1" applyFont="1" applyFill="1" applyBorder="1" applyAlignment="1">
      <alignment horizontal="right" vertical="center" shrinkToFit="1"/>
    </xf>
    <xf numFmtId="166" fontId="4" fillId="9" borderId="56" xfId="10" applyNumberFormat="1" applyFont="1" applyFill="1" applyBorder="1" applyAlignment="1" applyProtection="1">
      <alignment horizontal="right" vertical="center" shrinkToFit="1"/>
      <protection locked="0"/>
    </xf>
    <xf numFmtId="0" fontId="4" fillId="29" borderId="40" xfId="10" applyFont="1" applyFill="1" applyBorder="1" applyAlignment="1" applyProtection="1">
      <alignment horizontal="left" vertical="center" wrapText="1"/>
      <protection locked="0"/>
    </xf>
    <xf numFmtId="0" fontId="4" fillId="29" borderId="13" xfId="10" applyFont="1" applyFill="1" applyBorder="1" applyAlignment="1" applyProtection="1">
      <alignment horizontal="left" vertical="center" wrapText="1"/>
      <protection locked="0"/>
    </xf>
    <xf numFmtId="1" fontId="4" fillId="29" borderId="19" xfId="10" applyNumberFormat="1" applyFont="1" applyFill="1" applyBorder="1" applyAlignment="1" applyProtection="1">
      <alignment horizontal="right" vertical="center" wrapText="1"/>
      <protection locked="0"/>
    </xf>
    <xf numFmtId="0" fontId="4" fillId="38" borderId="22" xfId="10" applyFont="1" applyFill="1" applyBorder="1" applyAlignment="1" applyProtection="1">
      <alignment horizontal="left" vertical="center" wrapText="1"/>
      <protection locked="0"/>
    </xf>
    <xf numFmtId="0" fontId="4" fillId="38" borderId="18" xfId="10" applyFont="1" applyFill="1" applyBorder="1" applyAlignment="1" applyProtection="1">
      <alignment horizontal="left" vertical="center" wrapText="1"/>
      <protection locked="0"/>
    </xf>
    <xf numFmtId="1" fontId="4" fillId="38" borderId="29" xfId="10" applyNumberFormat="1" applyFont="1" applyFill="1" applyBorder="1" applyAlignment="1" applyProtection="1">
      <alignment horizontal="right" vertical="center" wrapText="1"/>
      <protection locked="0"/>
    </xf>
    <xf numFmtId="0" fontId="4" fillId="38" borderId="23" xfId="10" applyFont="1" applyFill="1" applyBorder="1" applyAlignment="1" applyProtection="1">
      <alignment horizontal="left" vertical="center" wrapText="1"/>
      <protection locked="0"/>
    </xf>
    <xf numFmtId="0" fontId="4" fillId="38" borderId="6" xfId="10" applyFont="1" applyFill="1" applyBorder="1" applyAlignment="1" applyProtection="1">
      <alignment horizontal="left" vertical="center" wrapText="1"/>
      <protection locked="0"/>
    </xf>
    <xf numFmtId="1" fontId="4" fillId="38" borderId="24" xfId="10" applyNumberFormat="1" applyFont="1" applyFill="1" applyBorder="1" applyAlignment="1" applyProtection="1">
      <alignment horizontal="right" vertical="center" wrapText="1"/>
      <protection locked="0"/>
    </xf>
    <xf numFmtId="2" fontId="4" fillId="9" borderId="23" xfId="10" applyNumberFormat="1" applyFont="1" applyFill="1" applyBorder="1" applyAlignment="1" applyProtection="1">
      <alignment horizontal="right" vertical="center" wrapText="1"/>
      <protection locked="0"/>
    </xf>
    <xf numFmtId="2" fontId="4" fillId="9" borderId="6" xfId="10" applyNumberFormat="1" applyFont="1" applyFill="1" applyBorder="1" applyAlignment="1" applyProtection="1">
      <alignment horizontal="right" vertical="center" wrapText="1"/>
      <protection locked="0"/>
    </xf>
    <xf numFmtId="2" fontId="4" fillId="9" borderId="24" xfId="10" applyNumberFormat="1" applyFont="1" applyFill="1" applyBorder="1" applyAlignment="1" applyProtection="1">
      <alignment horizontal="right" vertical="center" wrapText="1"/>
      <protection locked="0"/>
    </xf>
    <xf numFmtId="2" fontId="4" fillId="9" borderId="15" xfId="10" applyNumberFormat="1" applyFont="1" applyFill="1" applyBorder="1" applyAlignment="1" applyProtection="1">
      <alignment horizontal="right" vertical="center" wrapText="1"/>
      <protection locked="0"/>
    </xf>
    <xf numFmtId="2" fontId="4" fillId="9" borderId="25" xfId="10" applyNumberFormat="1" applyFont="1" applyFill="1" applyBorder="1" applyAlignment="1" applyProtection="1">
      <alignment horizontal="right" vertical="center" wrapText="1"/>
      <protection locked="0"/>
    </xf>
    <xf numFmtId="2" fontId="4" fillId="9" borderId="57" xfId="10" applyNumberFormat="1" applyFont="1" applyFill="1" applyBorder="1" applyAlignment="1" applyProtection="1">
      <alignment horizontal="right" vertical="center" wrapText="1"/>
      <protection locked="0"/>
    </xf>
    <xf numFmtId="0" fontId="4" fillId="29" borderId="55" xfId="10" applyFont="1" applyFill="1" applyBorder="1" applyAlignment="1" applyProtection="1">
      <alignment horizontal="left" vertical="center" wrapText="1"/>
      <protection locked="0"/>
    </xf>
    <xf numFmtId="0" fontId="4" fillId="29" borderId="52" xfId="10" applyFont="1" applyFill="1" applyBorder="1" applyAlignment="1" applyProtection="1">
      <alignment horizontal="left" vertical="center" wrapText="1"/>
      <protection locked="0"/>
    </xf>
    <xf numFmtId="49" fontId="4" fillId="29" borderId="52" xfId="10" applyNumberFormat="1" applyFont="1" applyFill="1" applyBorder="1" applyAlignment="1" applyProtection="1">
      <alignment horizontal="left" vertical="center" wrapText="1" shrinkToFit="1"/>
      <protection locked="0"/>
    </xf>
    <xf numFmtId="1" fontId="4" fillId="29" borderId="53" xfId="10" applyNumberFormat="1" applyFont="1" applyFill="1" applyBorder="1" applyAlignment="1" applyProtection="1">
      <alignment horizontal="right" vertical="center" wrapText="1"/>
      <protection locked="0"/>
    </xf>
    <xf numFmtId="2" fontId="4" fillId="9" borderId="55" xfId="10" applyNumberFormat="1" applyFont="1" applyFill="1" applyBorder="1" applyAlignment="1" applyProtection="1">
      <alignment horizontal="right" vertical="center" wrapText="1"/>
      <protection locked="0"/>
    </xf>
    <xf numFmtId="2" fontId="4" fillId="9" borderId="52" xfId="10" applyNumberFormat="1" applyFont="1" applyFill="1" applyBorder="1" applyAlignment="1" applyProtection="1">
      <alignment horizontal="right" vertical="center" wrapText="1"/>
      <protection locked="0"/>
    </xf>
    <xf numFmtId="2" fontId="4" fillId="9" borderId="53" xfId="10" applyNumberFormat="1" applyFont="1" applyFill="1" applyBorder="1" applyAlignment="1" applyProtection="1">
      <alignment horizontal="right" vertical="center" wrapText="1"/>
      <protection locked="0"/>
    </xf>
    <xf numFmtId="1" fontId="4" fillId="0" borderId="0" xfId="10" applyNumberFormat="1" applyFont="1" applyAlignment="1" applyProtection="1">
      <alignment horizontal="right" vertical="center" wrapText="1"/>
      <protection locked="0"/>
    </xf>
    <xf numFmtId="2" fontId="4" fillId="0" borderId="0" xfId="10" applyNumberFormat="1" applyFont="1" applyAlignment="1" applyProtection="1">
      <alignment horizontal="right" vertical="center" wrapText="1"/>
      <protection locked="0"/>
    </xf>
    <xf numFmtId="0" fontId="13" fillId="15" borderId="21" xfId="9" applyFont="1" applyFill="1" applyBorder="1" applyAlignment="1">
      <alignment horizontal="left" vertical="center" wrapText="1"/>
    </xf>
    <xf numFmtId="2" fontId="13" fillId="0" borderId="29" xfId="9" applyNumberFormat="1" applyFont="1" applyBorder="1" applyAlignment="1">
      <alignment horizontal="left" vertical="center" wrapText="1"/>
    </xf>
    <xf numFmtId="0" fontId="13" fillId="0" borderId="29" xfId="9" applyFont="1" applyBorder="1" applyAlignment="1">
      <alignment horizontal="left" vertical="center" wrapText="1"/>
    </xf>
    <xf numFmtId="0" fontId="6" fillId="32" borderId="39" xfId="10" applyFont="1" applyFill="1" applyBorder="1" applyAlignment="1" applyProtection="1">
      <alignment horizontal="left" vertical="center" wrapText="1"/>
      <protection locked="0"/>
    </xf>
    <xf numFmtId="1" fontId="6" fillId="42" borderId="16" xfId="10" applyNumberFormat="1" applyFont="1" applyFill="1" applyBorder="1" applyAlignment="1" applyProtection="1">
      <alignment horizontal="left" vertical="center" wrapText="1"/>
      <protection locked="0"/>
    </xf>
    <xf numFmtId="1" fontId="6" fillId="42" borderId="47" xfId="10" applyNumberFormat="1" applyFont="1" applyFill="1" applyBorder="1" applyAlignment="1" applyProtection="1">
      <alignment horizontal="left" vertical="center" wrapText="1"/>
      <protection locked="0"/>
    </xf>
    <xf numFmtId="1" fontId="6" fillId="42" borderId="66" xfId="10" applyNumberFormat="1" applyFont="1" applyFill="1" applyBorder="1" applyAlignment="1" applyProtection="1">
      <alignment horizontal="left" vertical="center" wrapText="1"/>
      <protection locked="0"/>
    </xf>
    <xf numFmtId="0" fontId="4" fillId="43" borderId="22" xfId="10" applyFont="1" applyFill="1" applyBorder="1" applyAlignment="1">
      <alignment horizontal="left" vertical="center" shrinkToFit="1"/>
    </xf>
    <xf numFmtId="0" fontId="4" fillId="43" borderId="18" xfId="10" applyFont="1" applyFill="1" applyBorder="1" applyAlignment="1" applyProtection="1">
      <alignment horizontal="left" vertical="center" wrapText="1" shrinkToFit="1"/>
      <protection locked="0"/>
    </xf>
    <xf numFmtId="49" fontId="4" fillId="43" borderId="18" xfId="10" applyNumberFormat="1" applyFont="1" applyFill="1" applyBorder="1" applyAlignment="1" applyProtection="1">
      <alignment horizontal="left" vertical="center" wrapText="1" shrinkToFit="1"/>
      <protection locked="0"/>
    </xf>
    <xf numFmtId="0" fontId="4" fillId="43" borderId="18" xfId="10" applyFont="1" applyFill="1" applyBorder="1" applyAlignment="1" applyProtection="1">
      <alignment horizontal="left" vertical="center" shrinkToFit="1"/>
      <protection locked="0"/>
    </xf>
    <xf numFmtId="1" fontId="4" fillId="43" borderId="29" xfId="10" applyNumberFormat="1" applyFont="1" applyFill="1" applyBorder="1" applyAlignment="1" applyProtection="1">
      <alignment horizontal="right" vertical="center" shrinkToFit="1"/>
      <protection locked="0"/>
    </xf>
    <xf numFmtId="49" fontId="4" fillId="43" borderId="23" xfId="10" applyNumberFormat="1" applyFont="1" applyFill="1" applyBorder="1" applyAlignment="1" applyProtection="1">
      <alignment horizontal="left" vertical="center" shrinkToFit="1"/>
      <protection locked="0"/>
    </xf>
    <xf numFmtId="0" fontId="4" fillId="43" borderId="6" xfId="10" applyFont="1" applyFill="1" applyBorder="1" applyAlignment="1" applyProtection="1">
      <alignment horizontal="left" vertical="center" wrapText="1" shrinkToFit="1"/>
      <protection locked="0"/>
    </xf>
    <xf numFmtId="49" fontId="4" fillId="43" borderId="6" xfId="10" applyNumberFormat="1" applyFont="1" applyFill="1" applyBorder="1" applyAlignment="1" applyProtection="1">
      <alignment horizontal="left" vertical="center" wrapText="1" shrinkToFit="1"/>
      <protection locked="0"/>
    </xf>
    <xf numFmtId="0" fontId="4" fillId="43" borderId="6" xfId="10" applyFont="1" applyFill="1" applyBorder="1" applyAlignment="1" applyProtection="1">
      <alignment horizontal="left" vertical="center" shrinkToFit="1"/>
      <protection locked="0"/>
    </xf>
    <xf numFmtId="1" fontId="4" fillId="43" borderId="24" xfId="10" applyNumberFormat="1" applyFont="1" applyFill="1" applyBorder="1" applyAlignment="1" applyProtection="1">
      <alignment horizontal="right" vertical="center" shrinkToFit="1"/>
      <protection locked="0"/>
    </xf>
    <xf numFmtId="0" fontId="4" fillId="43" borderId="23" xfId="10" applyFont="1" applyFill="1" applyBorder="1" applyAlignment="1" applyProtection="1">
      <alignment horizontal="left" vertical="center" shrinkToFit="1"/>
      <protection locked="0"/>
    </xf>
    <xf numFmtId="2" fontId="4" fillId="43" borderId="6" xfId="10" applyNumberFormat="1" applyFont="1" applyFill="1" applyBorder="1" applyAlignment="1">
      <alignment horizontal="left" vertical="center" wrapText="1"/>
    </xf>
    <xf numFmtId="2" fontId="4" fillId="43" borderId="23" xfId="10" applyNumberFormat="1" applyFont="1" applyFill="1" applyBorder="1" applyAlignment="1" applyProtection="1">
      <alignment horizontal="left" vertical="center" shrinkToFit="1"/>
      <protection locked="0"/>
    </xf>
    <xf numFmtId="2" fontId="4" fillId="43" borderId="6" xfId="10" applyNumberFormat="1" applyFont="1" applyFill="1" applyBorder="1" applyAlignment="1" applyProtection="1">
      <alignment horizontal="left" vertical="center" wrapText="1" shrinkToFit="1"/>
      <protection locked="0"/>
    </xf>
    <xf numFmtId="2" fontId="4" fillId="43" borderId="6" xfId="10" applyNumberFormat="1" applyFont="1" applyFill="1" applyBorder="1" applyAlignment="1" applyProtection="1">
      <alignment horizontal="left" vertical="center" shrinkToFit="1"/>
      <protection locked="0"/>
    </xf>
    <xf numFmtId="2" fontId="4" fillId="43" borderId="56" xfId="10" applyNumberFormat="1" applyFont="1" applyFill="1" applyBorder="1" applyAlignment="1" applyProtection="1">
      <alignment horizontal="left" vertical="center" shrinkToFit="1"/>
      <protection locked="0"/>
    </xf>
    <xf numFmtId="2" fontId="4" fillId="43" borderId="27" xfId="10" applyNumberFormat="1" applyFont="1" applyFill="1" applyBorder="1" applyAlignment="1" applyProtection="1">
      <alignment horizontal="left" vertical="center" wrapText="1" shrinkToFit="1"/>
      <protection locked="0"/>
    </xf>
    <xf numFmtId="2" fontId="4" fillId="43" borderId="27" xfId="10" applyNumberFormat="1" applyFont="1" applyFill="1" applyBorder="1" applyAlignment="1" applyProtection="1">
      <alignment horizontal="left" vertical="center" shrinkToFit="1"/>
      <protection locked="0"/>
    </xf>
    <xf numFmtId="1" fontId="4" fillId="43" borderId="28" xfId="10" applyNumberFormat="1" applyFont="1" applyFill="1" applyBorder="1" applyAlignment="1" applyProtection="1">
      <alignment horizontal="right" vertical="center" shrinkToFit="1"/>
      <protection locked="0"/>
    </xf>
    <xf numFmtId="0" fontId="4" fillId="42" borderId="22" xfId="10" applyFont="1" applyFill="1" applyBorder="1" applyAlignment="1">
      <alignment horizontal="left" vertical="center" shrinkToFit="1"/>
    </xf>
    <xf numFmtId="0" fontId="4" fillId="42" borderId="18" xfId="10" applyFont="1" applyFill="1" applyBorder="1" applyAlignment="1" applyProtection="1">
      <alignment horizontal="left" vertical="center" wrapText="1" shrinkToFit="1"/>
      <protection locked="0"/>
    </xf>
    <xf numFmtId="0" fontId="4" fillId="42" borderId="18" xfId="10" applyFont="1" applyFill="1" applyBorder="1" applyAlignment="1" applyProtection="1">
      <alignment horizontal="left" vertical="center" shrinkToFit="1"/>
      <protection locked="0"/>
    </xf>
    <xf numFmtId="1" fontId="4" fillId="42" borderId="29" xfId="10" applyNumberFormat="1" applyFont="1" applyFill="1" applyBorder="1" applyAlignment="1" applyProtection="1">
      <alignment horizontal="right" vertical="center" shrinkToFit="1"/>
      <protection locked="0"/>
    </xf>
    <xf numFmtId="0" fontId="4" fillId="42" borderId="23" xfId="10" applyFont="1" applyFill="1" applyBorder="1" applyAlignment="1" applyProtection="1">
      <alignment horizontal="left" vertical="center" shrinkToFit="1"/>
      <protection locked="0"/>
    </xf>
    <xf numFmtId="2" fontId="4" fillId="42" borderId="6" xfId="10" applyNumberFormat="1" applyFont="1" applyFill="1" applyBorder="1" applyAlignment="1">
      <alignment horizontal="left" vertical="center" wrapText="1"/>
    </xf>
    <xf numFmtId="49" fontId="4" fillId="42" borderId="6" xfId="10" applyNumberFormat="1" applyFont="1" applyFill="1" applyBorder="1" applyAlignment="1">
      <alignment horizontal="left" vertical="center" wrapText="1" shrinkToFit="1"/>
    </xf>
    <xf numFmtId="0" fontId="4" fillId="42" borderId="6" xfId="10" applyFont="1" applyFill="1" applyBorder="1" applyAlignment="1" applyProtection="1">
      <alignment horizontal="left" vertical="center" shrinkToFit="1"/>
      <protection locked="0"/>
    </xf>
    <xf numFmtId="1" fontId="4" fillId="42" borderId="24" xfId="10" applyNumberFormat="1" applyFont="1" applyFill="1" applyBorder="1" applyAlignment="1" applyProtection="1">
      <alignment horizontal="right" vertical="center" shrinkToFit="1"/>
      <protection locked="0"/>
    </xf>
    <xf numFmtId="0" fontId="4" fillId="42" borderId="6" xfId="10" applyFont="1" applyFill="1" applyBorder="1" applyAlignment="1" applyProtection="1">
      <alignment horizontal="left" vertical="center" wrapText="1" shrinkToFit="1"/>
      <protection locked="0"/>
    </xf>
    <xf numFmtId="49" fontId="4" fillId="42" borderId="6" xfId="10" applyNumberFormat="1" applyFont="1" applyFill="1" applyBorder="1" applyAlignment="1">
      <alignment horizontal="left" vertical="center" wrapText="1"/>
    </xf>
    <xf numFmtId="0" fontId="4" fillId="42" borderId="6" xfId="10" applyFont="1" applyFill="1" applyBorder="1" applyAlignment="1">
      <alignment horizontal="left" vertical="center" shrinkToFit="1"/>
    </xf>
    <xf numFmtId="1" fontId="4" fillId="42" borderId="24" xfId="10" applyNumberFormat="1" applyFont="1" applyFill="1" applyBorder="1" applyAlignment="1">
      <alignment horizontal="right" vertical="center" shrinkToFit="1"/>
    </xf>
    <xf numFmtId="0" fontId="4" fillId="42" borderId="56" xfId="10" applyFont="1" applyFill="1" applyBorder="1" applyAlignment="1" applyProtection="1">
      <alignment horizontal="left" vertical="center" shrinkToFit="1"/>
      <protection locked="0"/>
    </xf>
    <xf numFmtId="0" fontId="4" fillId="42" borderId="27" xfId="10" applyFont="1" applyFill="1" applyBorder="1" applyAlignment="1" applyProtection="1">
      <alignment horizontal="left" vertical="center" wrapText="1" shrinkToFit="1"/>
      <protection locked="0"/>
    </xf>
    <xf numFmtId="49" fontId="4" fillId="42" borderId="27" xfId="10" applyNumberFormat="1" applyFont="1" applyFill="1" applyBorder="1" applyAlignment="1" applyProtection="1">
      <alignment horizontal="left" vertical="center" wrapText="1" shrinkToFit="1"/>
      <protection locked="0"/>
    </xf>
    <xf numFmtId="0" fontId="4" fillId="42" borderId="27" xfId="10" applyFont="1" applyFill="1" applyBorder="1" applyAlignment="1" applyProtection="1">
      <alignment horizontal="left" vertical="center" shrinkToFit="1"/>
      <protection locked="0"/>
    </xf>
    <xf numFmtId="1" fontId="4" fillId="42" borderId="28" xfId="10" applyNumberFormat="1" applyFont="1" applyFill="1" applyBorder="1" applyAlignment="1" applyProtection="1">
      <alignment horizontal="right" vertical="center" shrinkToFit="1"/>
      <protection locked="0"/>
    </xf>
    <xf numFmtId="0" fontId="4" fillId="43" borderId="56" xfId="10" applyFont="1" applyFill="1" applyBorder="1" applyAlignment="1" applyProtection="1">
      <alignment horizontal="left" vertical="center" shrinkToFit="1"/>
      <protection locked="0"/>
    </xf>
    <xf numFmtId="0" fontId="4" fillId="43" borderId="27" xfId="10" applyFont="1" applyFill="1" applyBorder="1" applyAlignment="1" applyProtection="1">
      <alignment horizontal="left" vertical="center" wrapText="1" shrinkToFit="1"/>
      <protection locked="0"/>
    </xf>
    <xf numFmtId="49" fontId="4" fillId="43" borderId="27" xfId="10" applyNumberFormat="1" applyFont="1" applyFill="1" applyBorder="1" applyAlignment="1" applyProtection="1">
      <alignment horizontal="left" vertical="center" wrapText="1" shrinkToFit="1"/>
      <protection locked="0"/>
    </xf>
    <xf numFmtId="0" fontId="4" fillId="43" borderId="27" xfId="10" applyFont="1" applyFill="1" applyBorder="1" applyAlignment="1" applyProtection="1">
      <alignment horizontal="left" vertical="center" shrinkToFit="1"/>
      <protection locked="0"/>
    </xf>
    <xf numFmtId="49" fontId="4" fillId="42" borderId="18" xfId="10" applyNumberFormat="1" applyFont="1" applyFill="1" applyBorder="1" applyAlignment="1" applyProtection="1">
      <alignment horizontal="left" vertical="center" wrapText="1" shrinkToFit="1"/>
      <protection locked="0"/>
    </xf>
    <xf numFmtId="0" fontId="4" fillId="42" borderId="18" xfId="10" applyFont="1" applyFill="1" applyBorder="1" applyAlignment="1">
      <alignment horizontal="left" vertical="center" shrinkToFit="1"/>
    </xf>
    <xf numFmtId="1" fontId="4" fillId="42" borderId="29" xfId="10" applyNumberFormat="1" applyFont="1" applyFill="1" applyBorder="1" applyAlignment="1">
      <alignment horizontal="right" vertical="center" shrinkToFit="1"/>
    </xf>
    <xf numFmtId="49" fontId="4" fillId="42" borderId="6" xfId="10" applyNumberFormat="1" applyFont="1" applyFill="1" applyBorder="1" applyAlignment="1" applyProtection="1">
      <alignment horizontal="left" vertical="center" wrapText="1" shrinkToFit="1"/>
      <protection locked="0"/>
    </xf>
    <xf numFmtId="49" fontId="4" fillId="42" borderId="23" xfId="10" applyNumberFormat="1" applyFont="1" applyFill="1" applyBorder="1" applyAlignment="1" applyProtection="1">
      <alignment horizontal="left" vertical="center" shrinkToFit="1"/>
      <protection locked="0"/>
    </xf>
    <xf numFmtId="0" fontId="4" fillId="42" borderId="6" xfId="10" applyFont="1" applyFill="1" applyBorder="1" applyAlignment="1">
      <alignment horizontal="left" vertical="center" wrapText="1" shrinkToFit="1"/>
    </xf>
    <xf numFmtId="0" fontId="4" fillId="42" borderId="56" xfId="10" applyFont="1" applyFill="1" applyBorder="1" applyAlignment="1">
      <alignment horizontal="left" vertical="center" shrinkToFit="1"/>
    </xf>
    <xf numFmtId="2" fontId="4" fillId="42" borderId="27" xfId="10" applyNumberFormat="1" applyFont="1" applyFill="1" applyBorder="1" applyAlignment="1" applyProtection="1">
      <alignment horizontal="left" vertical="center" wrapText="1" shrinkToFit="1"/>
      <protection locked="0"/>
    </xf>
    <xf numFmtId="49" fontId="4" fillId="42" borderId="27" xfId="10" applyNumberFormat="1" applyFont="1" applyFill="1" applyBorder="1" applyAlignment="1">
      <alignment horizontal="left" vertical="center" wrapText="1" shrinkToFit="1"/>
    </xf>
    <xf numFmtId="0" fontId="4" fillId="42" borderId="27" xfId="10" applyFont="1" applyFill="1" applyBorder="1" applyAlignment="1">
      <alignment horizontal="left" vertical="center" shrinkToFit="1"/>
    </xf>
    <xf numFmtId="1" fontId="4" fillId="42" borderId="28" xfId="10" applyNumberFormat="1" applyFont="1" applyFill="1" applyBorder="1" applyAlignment="1">
      <alignment horizontal="right" vertical="center" shrinkToFit="1"/>
    </xf>
    <xf numFmtId="0" fontId="4" fillId="43" borderId="18" xfId="10" applyFont="1" applyFill="1" applyBorder="1" applyAlignment="1">
      <alignment horizontal="left" vertical="center" shrinkToFit="1"/>
    </xf>
    <xf numFmtId="1" fontId="4" fillId="43" borderId="29" xfId="10" applyNumberFormat="1" applyFont="1" applyFill="1" applyBorder="1" applyAlignment="1">
      <alignment horizontal="right" vertical="center" shrinkToFit="1"/>
    </xf>
    <xf numFmtId="0" fontId="4" fillId="43" borderId="6" xfId="10" applyFont="1" applyFill="1" applyBorder="1" applyAlignment="1">
      <alignment horizontal="left" vertical="center" shrinkToFit="1"/>
    </xf>
    <xf numFmtId="1" fontId="4" fillId="43" borderId="24" xfId="10" applyNumberFormat="1" applyFont="1" applyFill="1" applyBorder="1" applyAlignment="1">
      <alignment horizontal="right" vertical="center" shrinkToFit="1"/>
    </xf>
    <xf numFmtId="0" fontId="4" fillId="43" borderId="6" xfId="10" applyFont="1" applyFill="1" applyBorder="1" applyAlignment="1">
      <alignment horizontal="left" vertical="center" wrapText="1" shrinkToFit="1"/>
    </xf>
    <xf numFmtId="0" fontId="4" fillId="43" borderId="23" xfId="10" applyFont="1" applyFill="1" applyBorder="1" applyAlignment="1">
      <alignment horizontal="left" vertical="center" shrinkToFit="1"/>
    </xf>
    <xf numFmtId="49" fontId="4" fillId="43" borderId="6" xfId="10" applyNumberFormat="1" applyFont="1" applyFill="1" applyBorder="1" applyAlignment="1">
      <alignment horizontal="left" vertical="center" wrapText="1" shrinkToFit="1"/>
    </xf>
    <xf numFmtId="0" fontId="4" fillId="43" borderId="56" xfId="10" applyFont="1" applyFill="1" applyBorder="1" applyAlignment="1">
      <alignment horizontal="left" vertical="center" shrinkToFit="1"/>
    </xf>
    <xf numFmtId="0" fontId="4" fillId="43" borderId="27" xfId="10" applyFont="1" applyFill="1" applyBorder="1" applyAlignment="1">
      <alignment horizontal="left" vertical="center" wrapText="1" shrinkToFit="1"/>
    </xf>
    <xf numFmtId="49" fontId="4" fillId="43" borderId="27" xfId="10" applyNumberFormat="1" applyFont="1" applyFill="1" applyBorder="1" applyAlignment="1">
      <alignment horizontal="left" vertical="center" wrapText="1" shrinkToFit="1"/>
    </xf>
    <xf numFmtId="0" fontId="4" fillId="43" borderId="27" xfId="10" applyFont="1" applyFill="1" applyBorder="1" applyAlignment="1">
      <alignment horizontal="left" vertical="center" shrinkToFit="1"/>
    </xf>
    <xf numFmtId="1" fontId="4" fillId="43" borderId="28" xfId="10" applyNumberFormat="1" applyFont="1" applyFill="1" applyBorder="1" applyAlignment="1">
      <alignment horizontal="right" vertical="center" shrinkToFit="1"/>
    </xf>
    <xf numFmtId="0" fontId="4" fillId="42" borderId="40" xfId="10" applyFont="1" applyFill="1" applyBorder="1" applyAlignment="1" applyProtection="1">
      <alignment horizontal="left" vertical="center" wrapText="1"/>
      <protection locked="0"/>
    </xf>
    <xf numFmtId="0" fontId="4" fillId="42" borderId="13" xfId="10" applyFont="1" applyFill="1" applyBorder="1" applyAlignment="1" applyProtection="1">
      <alignment horizontal="left" vertical="center" wrapText="1"/>
      <protection locked="0"/>
    </xf>
    <xf numFmtId="1" fontId="4" fillId="42" borderId="19" xfId="10" applyNumberFormat="1" applyFont="1" applyFill="1" applyBorder="1" applyAlignment="1" applyProtection="1">
      <alignment horizontal="right" vertical="center" wrapText="1"/>
      <protection locked="0"/>
    </xf>
    <xf numFmtId="0" fontId="4" fillId="43" borderId="22" xfId="10" applyFont="1" applyFill="1" applyBorder="1" applyAlignment="1" applyProtection="1">
      <alignment horizontal="left" vertical="center" wrapText="1"/>
      <protection locked="0"/>
    </xf>
    <xf numFmtId="0" fontId="4" fillId="43" borderId="18" xfId="10" applyFont="1" applyFill="1" applyBorder="1" applyAlignment="1" applyProtection="1">
      <alignment horizontal="left" vertical="center" wrapText="1"/>
      <protection locked="0"/>
    </xf>
    <xf numFmtId="1" fontId="4" fillId="43" borderId="29" xfId="10" applyNumberFormat="1" applyFont="1" applyFill="1" applyBorder="1" applyAlignment="1" applyProtection="1">
      <alignment horizontal="right" vertical="center" wrapText="1"/>
      <protection locked="0"/>
    </xf>
    <xf numFmtId="0" fontId="4" fillId="43" borderId="23" xfId="10" applyFont="1" applyFill="1" applyBorder="1" applyAlignment="1" applyProtection="1">
      <alignment horizontal="left" vertical="center" wrapText="1"/>
      <protection locked="0"/>
    </xf>
    <xf numFmtId="0" fontId="4" fillId="43" borderId="6" xfId="10" applyFont="1" applyFill="1" applyBorder="1" applyAlignment="1" applyProtection="1">
      <alignment horizontal="left" vertical="center" wrapText="1"/>
      <protection locked="0"/>
    </xf>
    <xf numFmtId="1" fontId="4" fillId="43" borderId="24" xfId="10" applyNumberFormat="1" applyFont="1" applyFill="1" applyBorder="1" applyAlignment="1" applyProtection="1">
      <alignment horizontal="right" vertical="center" wrapText="1"/>
      <protection locked="0"/>
    </xf>
    <xf numFmtId="0" fontId="4" fillId="42" borderId="55" xfId="10" applyFont="1" applyFill="1" applyBorder="1" applyAlignment="1" applyProtection="1">
      <alignment horizontal="left" vertical="center" wrapText="1"/>
      <protection locked="0"/>
    </xf>
    <xf numFmtId="0" fontId="4" fillId="42" borderId="52" xfId="10" applyFont="1" applyFill="1" applyBorder="1" applyAlignment="1" applyProtection="1">
      <alignment horizontal="left" vertical="center" wrapText="1"/>
      <protection locked="0"/>
    </xf>
    <xf numFmtId="49" fontId="4" fillId="42" borderId="52" xfId="10" applyNumberFormat="1" applyFont="1" applyFill="1" applyBorder="1" applyAlignment="1" applyProtection="1">
      <alignment horizontal="left" vertical="center" wrapText="1" shrinkToFit="1"/>
      <protection locked="0"/>
    </xf>
    <xf numFmtId="1" fontId="4" fillId="42" borderId="53" xfId="10" applyNumberFormat="1" applyFont="1" applyFill="1" applyBorder="1" applyAlignment="1" applyProtection="1">
      <alignment horizontal="right" vertical="center" wrapText="1"/>
      <protection locked="0"/>
    </xf>
    <xf numFmtId="0" fontId="6" fillId="33" borderId="39" xfId="10" applyFont="1" applyFill="1" applyBorder="1" applyAlignment="1" applyProtection="1">
      <alignment horizontal="left" vertical="center" wrapText="1"/>
      <protection locked="0"/>
    </xf>
    <xf numFmtId="1" fontId="6" fillId="44" borderId="30" xfId="10" applyNumberFormat="1" applyFont="1" applyFill="1" applyBorder="1" applyAlignment="1" applyProtection="1">
      <alignment horizontal="left" vertical="center" wrapText="1"/>
      <protection locked="0"/>
    </xf>
    <xf numFmtId="1" fontId="6" fillId="44" borderId="172" xfId="10" applyNumberFormat="1" applyFont="1" applyFill="1" applyBorder="1" applyAlignment="1" applyProtection="1">
      <alignment horizontal="left" vertical="center" wrapText="1"/>
      <protection locked="0"/>
    </xf>
    <xf numFmtId="1" fontId="6" fillId="44" borderId="173" xfId="10" applyNumberFormat="1" applyFont="1" applyFill="1" applyBorder="1" applyAlignment="1" applyProtection="1">
      <alignment horizontal="left" vertical="center" wrapText="1"/>
      <protection locked="0"/>
    </xf>
    <xf numFmtId="1" fontId="6" fillId="44" borderId="70" xfId="10" applyNumberFormat="1" applyFont="1" applyFill="1" applyBorder="1" applyAlignment="1" applyProtection="1">
      <alignment horizontal="left" vertical="center" wrapText="1"/>
      <protection locked="0"/>
    </xf>
    <xf numFmtId="1" fontId="6" fillId="44" borderId="174" xfId="10" applyNumberFormat="1" applyFont="1" applyFill="1" applyBorder="1" applyAlignment="1" applyProtection="1">
      <alignment horizontal="left" vertical="center" wrapText="1"/>
      <protection locked="0"/>
    </xf>
    <xf numFmtId="2" fontId="4" fillId="27" borderId="17" xfId="10" applyNumberFormat="1" applyFont="1" applyFill="1" applyBorder="1" applyAlignment="1">
      <alignment horizontal="left" vertical="center" wrapText="1"/>
    </xf>
    <xf numFmtId="2" fontId="4" fillId="27" borderId="14" xfId="10" applyNumberFormat="1" applyFont="1" applyFill="1" applyBorder="1" applyAlignment="1">
      <alignment horizontal="left" vertical="center" wrapText="1"/>
    </xf>
    <xf numFmtId="1" fontId="4" fillId="27" borderId="54" xfId="10" applyNumberFormat="1" applyFont="1" applyFill="1" applyBorder="1" applyAlignment="1" applyProtection="1">
      <alignment horizontal="right" vertical="center" wrapText="1"/>
      <protection locked="0"/>
    </xf>
    <xf numFmtId="2" fontId="4" fillId="27" borderId="23" xfId="10" applyNumberFormat="1" applyFont="1" applyFill="1" applyBorder="1" applyAlignment="1">
      <alignment horizontal="left" vertical="center" wrapText="1"/>
    </xf>
    <xf numFmtId="2" fontId="4" fillId="27" borderId="6" xfId="10" applyNumberFormat="1" applyFont="1" applyFill="1" applyBorder="1" applyAlignment="1">
      <alignment horizontal="left" vertical="center" wrapText="1"/>
    </xf>
    <xf numFmtId="1" fontId="4" fillId="27" borderId="24" xfId="10" applyNumberFormat="1" applyFont="1" applyFill="1" applyBorder="1" applyAlignment="1" applyProtection="1">
      <alignment horizontal="right" vertical="center" wrapText="1"/>
      <protection locked="0"/>
    </xf>
    <xf numFmtId="0" fontId="4" fillId="27" borderId="23" xfId="10" applyFont="1" applyFill="1" applyBorder="1" applyAlignment="1" applyProtection="1">
      <alignment horizontal="left" vertical="center" wrapText="1" shrinkToFit="1"/>
      <protection locked="0"/>
    </xf>
    <xf numFmtId="0" fontId="4" fillId="27" borderId="6" xfId="10" applyFont="1" applyFill="1" applyBorder="1" applyAlignment="1" applyProtection="1">
      <alignment horizontal="left" vertical="center" wrapText="1" shrinkToFit="1"/>
      <protection locked="0"/>
    </xf>
    <xf numFmtId="0" fontId="4" fillId="27" borderId="23" xfId="10" applyFont="1" applyFill="1" applyBorder="1" applyAlignment="1" applyProtection="1">
      <alignment horizontal="left" vertical="center" wrapText="1"/>
      <protection locked="0"/>
    </xf>
    <xf numFmtId="0" fontId="4" fillId="27" borderId="6" xfId="10" applyFont="1" applyFill="1" applyBorder="1" applyAlignment="1" applyProtection="1">
      <alignment horizontal="left" vertical="center" wrapText="1"/>
      <protection locked="0"/>
    </xf>
    <xf numFmtId="49" fontId="4" fillId="27" borderId="6" xfId="10" applyNumberFormat="1" applyFont="1" applyFill="1" applyBorder="1" applyAlignment="1" applyProtection="1">
      <alignment horizontal="left" vertical="center" wrapText="1" shrinkToFit="1"/>
      <protection locked="0"/>
    </xf>
    <xf numFmtId="1" fontId="4" fillId="27" borderId="34" xfId="10" applyNumberFormat="1" applyFont="1" applyFill="1" applyBorder="1" applyAlignment="1" applyProtection="1">
      <alignment horizontal="right" vertical="center" wrapText="1"/>
      <protection locked="0"/>
    </xf>
    <xf numFmtId="2" fontId="4" fillId="27" borderId="56" xfId="10" applyNumberFormat="1" applyFont="1" applyFill="1" applyBorder="1" applyAlignment="1">
      <alignment horizontal="left" vertical="center" wrapText="1"/>
    </xf>
    <xf numFmtId="2" fontId="4" fillId="27" borderId="27" xfId="10" applyNumberFormat="1" applyFont="1" applyFill="1" applyBorder="1" applyAlignment="1">
      <alignment horizontal="left" vertical="center" wrapText="1"/>
    </xf>
    <xf numFmtId="1" fontId="4" fillId="27" borderId="68" xfId="10" applyNumberFormat="1" applyFont="1" applyFill="1" applyBorder="1" applyAlignment="1" applyProtection="1">
      <alignment horizontal="right" vertical="center" wrapText="1"/>
      <protection locked="0"/>
    </xf>
    <xf numFmtId="0" fontId="4" fillId="44" borderId="22" xfId="10" applyFont="1" applyFill="1" applyBorder="1" applyAlignment="1" applyProtection="1">
      <alignment horizontal="left" vertical="center" wrapText="1"/>
      <protection locked="0"/>
    </xf>
    <xf numFmtId="0" fontId="4" fillId="44" borderId="18" xfId="10" applyFont="1" applyFill="1" applyBorder="1" applyAlignment="1" applyProtection="1">
      <alignment horizontal="left" vertical="center" wrapText="1"/>
      <protection locked="0"/>
    </xf>
    <xf numFmtId="49" fontId="4" fillId="44" borderId="18" xfId="10" applyNumberFormat="1" applyFont="1" applyFill="1" applyBorder="1" applyAlignment="1" applyProtection="1">
      <alignment horizontal="left" vertical="center" wrapText="1" shrinkToFit="1"/>
      <protection locked="0"/>
    </xf>
    <xf numFmtId="1" fontId="4" fillId="44" borderId="50" xfId="10" applyNumberFormat="1" applyFont="1" applyFill="1" applyBorder="1" applyAlignment="1" applyProtection="1">
      <alignment horizontal="right" vertical="center" wrapText="1"/>
      <protection locked="0"/>
    </xf>
    <xf numFmtId="0" fontId="4" fillId="44" borderId="23" xfId="10" applyFont="1" applyFill="1" applyBorder="1" applyAlignment="1" applyProtection="1">
      <alignment horizontal="left" vertical="center" wrapText="1"/>
      <protection locked="0"/>
    </xf>
    <xf numFmtId="0" fontId="4" fillId="44" borderId="6" xfId="10" applyFont="1" applyFill="1" applyBorder="1" applyAlignment="1" applyProtection="1">
      <alignment horizontal="left" vertical="center" wrapText="1"/>
      <protection locked="0"/>
    </xf>
    <xf numFmtId="49" fontId="4" fillId="44" borderId="6" xfId="10" applyNumberFormat="1" applyFont="1" applyFill="1" applyBorder="1" applyAlignment="1" applyProtection="1">
      <alignment horizontal="left" vertical="center" wrapText="1" shrinkToFit="1"/>
      <protection locked="0"/>
    </xf>
    <xf numFmtId="1" fontId="4" fillId="44" borderId="34" xfId="10" applyNumberFormat="1" applyFont="1" applyFill="1" applyBorder="1" applyAlignment="1" applyProtection="1">
      <alignment horizontal="right" vertical="center" wrapText="1"/>
      <protection locked="0"/>
    </xf>
    <xf numFmtId="2" fontId="4" fillId="44" borderId="15" xfId="10" applyNumberFormat="1" applyFont="1" applyFill="1" applyBorder="1" applyAlignment="1">
      <alignment horizontal="left" vertical="center" wrapText="1"/>
    </xf>
    <xf numFmtId="2" fontId="4" fillId="44" borderId="25" xfId="10" applyNumberFormat="1" applyFont="1" applyFill="1" applyBorder="1" applyAlignment="1">
      <alignment horizontal="left" vertical="center" wrapText="1"/>
    </xf>
    <xf numFmtId="1" fontId="4" fillId="44" borderId="49" xfId="10" applyNumberFormat="1" applyFont="1" applyFill="1" applyBorder="1" applyAlignment="1" applyProtection="1">
      <alignment horizontal="right" vertical="center" wrapText="1"/>
      <protection locked="0"/>
    </xf>
    <xf numFmtId="0" fontId="4" fillId="27" borderId="22" xfId="10" applyFont="1" applyFill="1" applyBorder="1" applyAlignment="1" applyProtection="1">
      <alignment horizontal="left" vertical="center" wrapText="1"/>
      <protection locked="0"/>
    </xf>
    <xf numFmtId="0" fontId="4" fillId="27" borderId="18" xfId="10" applyFont="1" applyFill="1" applyBorder="1" applyAlignment="1" applyProtection="1">
      <alignment horizontal="left" vertical="center" wrapText="1"/>
      <protection locked="0"/>
    </xf>
    <xf numFmtId="49" fontId="4" fillId="27" borderId="18" xfId="10" applyNumberFormat="1" applyFont="1" applyFill="1" applyBorder="1" applyAlignment="1" applyProtection="1">
      <alignment horizontal="left" vertical="center" wrapText="1" shrinkToFit="1"/>
      <protection locked="0"/>
    </xf>
    <xf numFmtId="1" fontId="4" fillId="27" borderId="50" xfId="10" applyNumberFormat="1" applyFont="1" applyFill="1" applyBorder="1" applyAlignment="1" applyProtection="1">
      <alignment horizontal="right" vertical="center" wrapText="1"/>
      <protection locked="0"/>
    </xf>
    <xf numFmtId="2" fontId="4" fillId="27" borderId="15" xfId="10" applyNumberFormat="1" applyFont="1" applyFill="1" applyBorder="1" applyAlignment="1">
      <alignment horizontal="left" vertical="center" wrapText="1"/>
    </xf>
    <xf numFmtId="2" fontId="4" fillId="27" borderId="25" xfId="10" applyNumberFormat="1" applyFont="1" applyFill="1" applyBorder="1" applyAlignment="1">
      <alignment horizontal="left" vertical="center" wrapText="1"/>
    </xf>
    <xf numFmtId="1" fontId="4" fillId="27" borderId="49" xfId="10" applyNumberFormat="1" applyFont="1" applyFill="1" applyBorder="1" applyAlignment="1" applyProtection="1">
      <alignment horizontal="right" vertical="center" wrapText="1"/>
      <protection locked="0"/>
    </xf>
    <xf numFmtId="1" fontId="6" fillId="44" borderId="16" xfId="10" applyNumberFormat="1" applyFont="1" applyFill="1" applyBorder="1" applyAlignment="1" applyProtection="1">
      <alignment horizontal="left" vertical="center" wrapText="1"/>
      <protection locked="0"/>
    </xf>
    <xf numFmtId="1" fontId="6" fillId="44" borderId="47" xfId="10" applyNumberFormat="1" applyFont="1" applyFill="1" applyBorder="1" applyAlignment="1" applyProtection="1">
      <alignment horizontal="left" vertical="center" wrapText="1"/>
      <protection locked="0"/>
    </xf>
    <xf numFmtId="1" fontId="6" fillId="44" borderId="66" xfId="10" applyNumberFormat="1" applyFont="1" applyFill="1" applyBorder="1" applyAlignment="1" applyProtection="1">
      <alignment horizontal="left" vertical="center" wrapText="1"/>
      <protection locked="0"/>
    </xf>
    <xf numFmtId="0" fontId="4" fillId="27" borderId="22" xfId="10" applyFont="1" applyFill="1" applyBorder="1" applyAlignment="1">
      <alignment horizontal="left" vertical="center" shrinkToFit="1"/>
    </xf>
    <xf numFmtId="0" fontId="4" fillId="27" borderId="18" xfId="10" applyFont="1" applyFill="1" applyBorder="1" applyAlignment="1" applyProtection="1">
      <alignment horizontal="left" vertical="center" wrapText="1" shrinkToFit="1"/>
      <protection locked="0"/>
    </xf>
    <xf numFmtId="0" fontId="4" fillId="27" borderId="18" xfId="10" applyFont="1" applyFill="1" applyBorder="1" applyAlignment="1" applyProtection="1">
      <alignment horizontal="left" vertical="center" shrinkToFit="1"/>
      <protection locked="0"/>
    </xf>
    <xf numFmtId="1" fontId="4" fillId="27" borderId="29" xfId="10" applyNumberFormat="1" applyFont="1" applyFill="1" applyBorder="1" applyAlignment="1" applyProtection="1">
      <alignment horizontal="right" vertical="center" shrinkToFit="1"/>
      <protection locked="0"/>
    </xf>
    <xf numFmtId="49" fontId="4" fillId="27" borderId="23" xfId="10" applyNumberFormat="1" applyFont="1" applyFill="1" applyBorder="1" applyAlignment="1" applyProtection="1">
      <alignment horizontal="left" vertical="center" shrinkToFit="1"/>
      <protection locked="0"/>
    </xf>
    <xf numFmtId="0" fontId="4" fillId="27" borderId="6" xfId="10" applyFont="1" applyFill="1" applyBorder="1" applyAlignment="1" applyProtection="1">
      <alignment horizontal="left" vertical="center" shrinkToFit="1"/>
      <protection locked="0"/>
    </xf>
    <xf numFmtId="1" fontId="4" fillId="27" borderId="24" xfId="10" applyNumberFormat="1" applyFont="1" applyFill="1" applyBorder="1" applyAlignment="1" applyProtection="1">
      <alignment horizontal="right" vertical="center" shrinkToFit="1"/>
      <protection locked="0"/>
    </xf>
    <xf numFmtId="0" fontId="4" fillId="27" borderId="23" xfId="10" applyFont="1" applyFill="1" applyBorder="1" applyAlignment="1" applyProtection="1">
      <alignment horizontal="left" vertical="center" shrinkToFit="1"/>
      <protection locked="0"/>
    </xf>
    <xf numFmtId="2" fontId="4" fillId="27" borderId="23" xfId="10" applyNumberFormat="1" applyFont="1" applyFill="1" applyBorder="1" applyAlignment="1" applyProtection="1">
      <alignment horizontal="left" vertical="center" shrinkToFit="1"/>
      <protection locked="0"/>
    </xf>
    <xf numFmtId="2" fontId="4" fillId="27" borderId="6" xfId="10" applyNumberFormat="1" applyFont="1" applyFill="1" applyBorder="1" applyAlignment="1" applyProtection="1">
      <alignment horizontal="left" vertical="center" wrapText="1" shrinkToFit="1"/>
      <protection locked="0"/>
    </xf>
    <xf numFmtId="2" fontId="4" fillId="27" borderId="6" xfId="10" applyNumberFormat="1" applyFont="1" applyFill="1" applyBorder="1" applyAlignment="1" applyProtection="1">
      <alignment horizontal="left" vertical="center" shrinkToFit="1"/>
      <protection locked="0"/>
    </xf>
    <xf numFmtId="2" fontId="4" fillId="27" borderId="56" xfId="10" applyNumberFormat="1" applyFont="1" applyFill="1" applyBorder="1" applyAlignment="1" applyProtection="1">
      <alignment horizontal="left" vertical="center" shrinkToFit="1"/>
      <protection locked="0"/>
    </xf>
    <xf numFmtId="2" fontId="4" fillId="27" borderId="27" xfId="10" applyNumberFormat="1" applyFont="1" applyFill="1" applyBorder="1" applyAlignment="1" applyProtection="1">
      <alignment horizontal="left" vertical="center" wrapText="1" shrinkToFit="1"/>
      <protection locked="0"/>
    </xf>
    <xf numFmtId="2" fontId="4" fillId="27" borderId="27" xfId="10" applyNumberFormat="1" applyFont="1" applyFill="1" applyBorder="1" applyAlignment="1" applyProtection="1">
      <alignment horizontal="left" vertical="center" shrinkToFit="1"/>
      <protection locked="0"/>
    </xf>
    <xf numFmtId="1" fontId="4" fillId="27" borderId="28" xfId="10" applyNumberFormat="1" applyFont="1" applyFill="1" applyBorder="1" applyAlignment="1" applyProtection="1">
      <alignment horizontal="right" vertical="center" shrinkToFit="1"/>
      <protection locked="0"/>
    </xf>
    <xf numFmtId="0" fontId="4" fillId="44" borderId="22" xfId="10" applyFont="1" applyFill="1" applyBorder="1" applyAlignment="1">
      <alignment horizontal="left" vertical="center" shrinkToFit="1"/>
    </xf>
    <xf numFmtId="0" fontId="4" fillId="44" borderId="18" xfId="10" applyFont="1" applyFill="1" applyBorder="1" applyAlignment="1" applyProtection="1">
      <alignment horizontal="left" vertical="center" wrapText="1" shrinkToFit="1"/>
      <protection locked="0"/>
    </xf>
    <xf numFmtId="49" fontId="4" fillId="44" borderId="18" xfId="10" applyNumberFormat="1" applyFont="1" applyFill="1" applyBorder="1" applyAlignment="1">
      <alignment horizontal="left" vertical="center" wrapText="1" shrinkToFit="1"/>
    </xf>
    <xf numFmtId="0" fontId="4" fillId="44" borderId="18" xfId="10" applyFont="1" applyFill="1" applyBorder="1" applyAlignment="1" applyProtection="1">
      <alignment horizontal="left" vertical="center" shrinkToFit="1"/>
      <protection locked="0"/>
    </xf>
    <xf numFmtId="1" fontId="4" fillId="44" borderId="29" xfId="10" applyNumberFormat="1" applyFont="1" applyFill="1" applyBorder="1" applyAlignment="1" applyProtection="1">
      <alignment horizontal="right" vertical="center" shrinkToFit="1"/>
      <protection locked="0"/>
    </xf>
    <xf numFmtId="0" fontId="4" fillId="44" borderId="23" xfId="10" applyFont="1" applyFill="1" applyBorder="1" applyAlignment="1" applyProtection="1">
      <alignment horizontal="left" vertical="center" shrinkToFit="1"/>
      <protection locked="0"/>
    </xf>
    <xf numFmtId="2" fontId="4" fillId="44" borderId="6" xfId="10" applyNumberFormat="1" applyFont="1" applyFill="1" applyBorder="1" applyAlignment="1">
      <alignment horizontal="left" vertical="center" wrapText="1"/>
    </xf>
    <xf numFmtId="49" fontId="4" fillId="44" borderId="6" xfId="10" applyNumberFormat="1" applyFont="1" applyFill="1" applyBorder="1" applyAlignment="1">
      <alignment horizontal="left" vertical="center" wrapText="1" shrinkToFit="1"/>
    </xf>
    <xf numFmtId="0" fontId="4" fillId="44" borderId="6" xfId="10" applyFont="1" applyFill="1" applyBorder="1" applyAlignment="1" applyProtection="1">
      <alignment horizontal="left" vertical="center" shrinkToFit="1"/>
      <protection locked="0"/>
    </xf>
    <xf numFmtId="1" fontId="4" fillId="44" borderId="24" xfId="10" applyNumberFormat="1" applyFont="1" applyFill="1" applyBorder="1" applyAlignment="1" applyProtection="1">
      <alignment horizontal="right" vertical="center" shrinkToFit="1"/>
      <protection locked="0"/>
    </xf>
    <xf numFmtId="0" fontId="4" fillId="44" borderId="6" xfId="10" applyFont="1" applyFill="1" applyBorder="1" applyAlignment="1" applyProtection="1">
      <alignment horizontal="left" vertical="center" wrapText="1" shrinkToFit="1"/>
      <protection locked="0"/>
    </xf>
    <xf numFmtId="49" fontId="4" fillId="44" borderId="6" xfId="10" applyNumberFormat="1" applyFont="1" applyFill="1" applyBorder="1" applyAlignment="1">
      <alignment horizontal="left" vertical="center" wrapText="1"/>
    </xf>
    <xf numFmtId="0" fontId="4" fillId="44" borderId="6" xfId="10" applyFont="1" applyFill="1" applyBorder="1" applyAlignment="1">
      <alignment horizontal="left" vertical="center" shrinkToFit="1"/>
    </xf>
    <xf numFmtId="1" fontId="4" fillId="44" borderId="24" xfId="10" applyNumberFormat="1" applyFont="1" applyFill="1" applyBorder="1" applyAlignment="1">
      <alignment horizontal="right" vertical="center" shrinkToFit="1"/>
    </xf>
    <xf numFmtId="0" fontId="4" fillId="44" borderId="56" xfId="10" applyFont="1" applyFill="1" applyBorder="1" applyAlignment="1" applyProtection="1">
      <alignment horizontal="left" vertical="center" shrinkToFit="1"/>
      <protection locked="0"/>
    </xf>
    <xf numFmtId="0" fontId="4" fillId="44" borderId="27" xfId="10" applyFont="1" applyFill="1" applyBorder="1" applyAlignment="1" applyProtection="1">
      <alignment horizontal="left" vertical="center" wrapText="1" shrinkToFit="1"/>
      <protection locked="0"/>
    </xf>
    <xf numFmtId="49" fontId="4" fillId="44" borderId="27" xfId="10" applyNumberFormat="1" applyFont="1" applyFill="1" applyBorder="1" applyAlignment="1" applyProtection="1">
      <alignment horizontal="left" vertical="center" wrapText="1" shrinkToFit="1"/>
      <protection locked="0"/>
    </xf>
    <xf numFmtId="0" fontId="4" fillId="44" borderId="27" xfId="10" applyFont="1" applyFill="1" applyBorder="1" applyAlignment="1" applyProtection="1">
      <alignment horizontal="left" vertical="center" shrinkToFit="1"/>
      <protection locked="0"/>
    </xf>
    <xf numFmtId="1" fontId="4" fillId="44" borderId="28" xfId="10" applyNumberFormat="1" applyFont="1" applyFill="1" applyBorder="1" applyAlignment="1" applyProtection="1">
      <alignment horizontal="right" vertical="center" shrinkToFit="1"/>
      <protection locked="0"/>
    </xf>
    <xf numFmtId="0" fontId="4" fillId="27" borderId="56" xfId="10" applyFont="1" applyFill="1" applyBorder="1" applyAlignment="1" applyProtection="1">
      <alignment horizontal="left" vertical="center" shrinkToFit="1"/>
      <protection locked="0"/>
    </xf>
    <xf numFmtId="0" fontId="4" fillId="27" borderId="27" xfId="10" applyFont="1" applyFill="1" applyBorder="1" applyAlignment="1" applyProtection="1">
      <alignment horizontal="left" vertical="center" wrapText="1" shrinkToFit="1"/>
      <protection locked="0"/>
    </xf>
    <xf numFmtId="49" fontId="4" fillId="27" borderId="27" xfId="10" applyNumberFormat="1" applyFont="1" applyFill="1" applyBorder="1" applyAlignment="1" applyProtection="1">
      <alignment horizontal="left" vertical="center" wrapText="1" shrinkToFit="1"/>
      <protection locked="0"/>
    </xf>
    <xf numFmtId="0" fontId="4" fillId="27" borderId="27" xfId="10" applyFont="1" applyFill="1" applyBorder="1" applyAlignment="1" applyProtection="1">
      <alignment horizontal="left" vertical="center" shrinkToFit="1"/>
      <protection locked="0"/>
    </xf>
    <xf numFmtId="0" fontId="4" fillId="44" borderId="18" xfId="10" applyFont="1" applyFill="1" applyBorder="1" applyAlignment="1">
      <alignment horizontal="left" vertical="center" shrinkToFit="1"/>
    </xf>
    <xf numFmtId="1" fontId="4" fillId="44" borderId="29" xfId="10" applyNumberFormat="1" applyFont="1" applyFill="1" applyBorder="1" applyAlignment="1">
      <alignment horizontal="right" vertical="center" shrinkToFit="1"/>
    </xf>
    <xf numFmtId="49" fontId="4" fillId="44" borderId="23" xfId="10" applyNumberFormat="1" applyFont="1" applyFill="1" applyBorder="1" applyAlignment="1" applyProtection="1">
      <alignment horizontal="left" vertical="center" shrinkToFit="1"/>
      <protection locked="0"/>
    </xf>
    <xf numFmtId="0" fontId="4" fillId="44" borderId="6" xfId="10" applyFont="1" applyFill="1" applyBorder="1" applyAlignment="1">
      <alignment horizontal="left" vertical="center" wrapText="1" shrinkToFit="1"/>
    </xf>
    <xf numFmtId="0" fontId="4" fillId="44" borderId="56" xfId="10" applyFont="1" applyFill="1" applyBorder="1" applyAlignment="1">
      <alignment horizontal="left" vertical="center" shrinkToFit="1"/>
    </xf>
    <xf numFmtId="2" fontId="4" fillId="44" borderId="27" xfId="10" applyNumberFormat="1" applyFont="1" applyFill="1" applyBorder="1" applyAlignment="1" applyProtection="1">
      <alignment horizontal="left" vertical="center" wrapText="1" shrinkToFit="1"/>
      <protection locked="0"/>
    </xf>
    <xf numFmtId="49" fontId="4" fillId="44" borderId="27" xfId="10" applyNumberFormat="1" applyFont="1" applyFill="1" applyBorder="1" applyAlignment="1">
      <alignment horizontal="left" vertical="center" wrapText="1" shrinkToFit="1"/>
    </xf>
    <xf numFmtId="0" fontId="4" fillId="44" borderId="27" xfId="10" applyFont="1" applyFill="1" applyBorder="1" applyAlignment="1">
      <alignment horizontal="left" vertical="center" shrinkToFit="1"/>
    </xf>
    <xf numFmtId="1" fontId="4" fillId="44" borderId="28" xfId="10" applyNumberFormat="1" applyFont="1" applyFill="1" applyBorder="1" applyAlignment="1">
      <alignment horizontal="right" vertical="center" shrinkToFit="1"/>
    </xf>
    <xf numFmtId="0" fontId="4" fillId="27" borderId="18" xfId="10" applyFont="1" applyFill="1" applyBorder="1" applyAlignment="1">
      <alignment horizontal="left" vertical="center" shrinkToFit="1"/>
    </xf>
    <xf numFmtId="1" fontId="4" fillId="27" borderId="29" xfId="10" applyNumberFormat="1" applyFont="1" applyFill="1" applyBorder="1" applyAlignment="1">
      <alignment horizontal="right" vertical="center" shrinkToFit="1"/>
    </xf>
    <xf numFmtId="0" fontId="4" fillId="27" borderId="6" xfId="10" applyFont="1" applyFill="1" applyBorder="1" applyAlignment="1">
      <alignment horizontal="left" vertical="center" shrinkToFit="1"/>
    </xf>
    <xf numFmtId="1" fontId="4" fillId="27" borderId="24" xfId="10" applyNumberFormat="1" applyFont="1" applyFill="1" applyBorder="1" applyAlignment="1">
      <alignment horizontal="right" vertical="center" shrinkToFit="1"/>
    </xf>
    <xf numFmtId="0" fontId="4" fillId="27" borderId="6" xfId="10" applyFont="1" applyFill="1" applyBorder="1" applyAlignment="1">
      <alignment horizontal="left" vertical="center" wrapText="1" shrinkToFit="1"/>
    </xf>
    <xf numFmtId="0" fontId="4" fillId="27" borderId="23" xfId="10" applyFont="1" applyFill="1" applyBorder="1" applyAlignment="1">
      <alignment horizontal="left" vertical="center" shrinkToFit="1"/>
    </xf>
    <xf numFmtId="49" fontId="4" fillId="27" borderId="6" xfId="10" applyNumberFormat="1" applyFont="1" applyFill="1" applyBorder="1" applyAlignment="1">
      <alignment horizontal="left" vertical="center" wrapText="1" shrinkToFit="1"/>
    </xf>
    <xf numFmtId="0" fontId="4" fillId="27" borderId="56" xfId="10" applyFont="1" applyFill="1" applyBorder="1" applyAlignment="1">
      <alignment horizontal="left" vertical="center" shrinkToFit="1"/>
    </xf>
    <xf numFmtId="0" fontId="4" fillId="27" borderId="27" xfId="10" applyFont="1" applyFill="1" applyBorder="1" applyAlignment="1">
      <alignment horizontal="left" vertical="center" wrapText="1" shrinkToFit="1"/>
    </xf>
    <xf numFmtId="49" fontId="4" fillId="27" borderId="27" xfId="10" applyNumberFormat="1" applyFont="1" applyFill="1" applyBorder="1" applyAlignment="1">
      <alignment horizontal="left" vertical="center" wrapText="1" shrinkToFit="1"/>
    </xf>
    <xf numFmtId="0" fontId="4" fillId="27" borderId="27" xfId="10" applyFont="1" applyFill="1" applyBorder="1" applyAlignment="1">
      <alignment horizontal="left" vertical="center" shrinkToFit="1"/>
    </xf>
    <xf numFmtId="1" fontId="4" fillId="27" borderId="28" xfId="10" applyNumberFormat="1" applyFont="1" applyFill="1" applyBorder="1" applyAlignment="1">
      <alignment horizontal="right" vertical="center" shrinkToFit="1"/>
    </xf>
    <xf numFmtId="0" fontId="4" fillId="44" borderId="40" xfId="10" applyFont="1" applyFill="1" applyBorder="1" applyAlignment="1" applyProtection="1">
      <alignment horizontal="left" vertical="center" wrapText="1"/>
      <protection locked="0"/>
    </xf>
    <xf numFmtId="0" fontId="4" fillId="44" borderId="13" xfId="10" applyFont="1" applyFill="1" applyBorder="1" applyAlignment="1" applyProtection="1">
      <alignment horizontal="left" vertical="center" wrapText="1"/>
      <protection locked="0"/>
    </xf>
    <xf numFmtId="1" fontId="4" fillId="44" borderId="19" xfId="10" applyNumberFormat="1" applyFont="1" applyFill="1" applyBorder="1" applyAlignment="1" applyProtection="1">
      <alignment horizontal="right" vertical="center" wrapText="1"/>
      <protection locked="0"/>
    </xf>
    <xf numFmtId="1" fontId="4" fillId="27" borderId="29" xfId="10" applyNumberFormat="1" applyFont="1" applyFill="1" applyBorder="1" applyAlignment="1" applyProtection="1">
      <alignment horizontal="right" vertical="center" wrapText="1"/>
      <protection locked="0"/>
    </xf>
    <xf numFmtId="0" fontId="4" fillId="44" borderId="55" xfId="10" applyFont="1" applyFill="1" applyBorder="1" applyAlignment="1" applyProtection="1">
      <alignment horizontal="left" vertical="center" wrapText="1"/>
      <protection locked="0"/>
    </xf>
    <xf numFmtId="0" fontId="4" fillId="44" borderId="52" xfId="10" applyFont="1" applyFill="1" applyBorder="1" applyAlignment="1" applyProtection="1">
      <alignment horizontal="left" vertical="center" wrapText="1"/>
      <protection locked="0"/>
    </xf>
    <xf numFmtId="49" fontId="4" fillId="44" borderId="52" xfId="10" applyNumberFormat="1" applyFont="1" applyFill="1" applyBorder="1" applyAlignment="1" applyProtection="1">
      <alignment horizontal="left" vertical="center" wrapText="1" shrinkToFit="1"/>
      <protection locked="0"/>
    </xf>
    <xf numFmtId="1" fontId="4" fillId="44" borderId="53" xfId="10" applyNumberFormat="1" applyFont="1" applyFill="1" applyBorder="1" applyAlignment="1" applyProtection="1">
      <alignment horizontal="right" vertical="center" wrapText="1"/>
      <protection locked="0"/>
    </xf>
    <xf numFmtId="0" fontId="14" fillId="15" borderId="1" xfId="9" applyFont="1" applyFill="1" applyBorder="1" applyAlignment="1">
      <alignment horizontal="left" vertical="center" wrapText="1"/>
    </xf>
    <xf numFmtId="0" fontId="13" fillId="15" borderId="2" xfId="9" applyFont="1" applyFill="1" applyBorder="1" applyAlignment="1">
      <alignment horizontal="left" vertical="center" wrapText="1"/>
    </xf>
    <xf numFmtId="0" fontId="13" fillId="15" borderId="3" xfId="9" applyFont="1" applyFill="1" applyBorder="1" applyAlignment="1">
      <alignment horizontal="left" vertical="center" wrapText="1"/>
    </xf>
    <xf numFmtId="0" fontId="13" fillId="15" borderId="4" xfId="9" applyFont="1" applyFill="1" applyBorder="1" applyAlignment="1">
      <alignment horizontal="left" vertical="center" wrapText="1"/>
    </xf>
    <xf numFmtId="0" fontId="13" fillId="15" borderId="0" xfId="9" applyFont="1" applyFill="1" applyAlignment="1">
      <alignment horizontal="left" vertical="center" wrapText="1"/>
    </xf>
    <xf numFmtId="0" fontId="13" fillId="15" borderId="5" xfId="9" applyFont="1" applyFill="1" applyBorder="1" applyAlignment="1">
      <alignment horizontal="left" vertical="center" wrapText="1"/>
    </xf>
    <xf numFmtId="1" fontId="4" fillId="15" borderId="0" xfId="10" applyNumberFormat="1" applyFont="1" applyFill="1" applyAlignment="1" applyProtection="1">
      <alignment horizontal="left" vertical="center" wrapText="1"/>
      <protection locked="0"/>
    </xf>
    <xf numFmtId="1" fontId="4" fillId="15" borderId="5" xfId="10" applyNumberFormat="1" applyFont="1" applyFill="1" applyBorder="1" applyAlignment="1" applyProtection="1">
      <alignment horizontal="left" vertical="center" wrapText="1"/>
      <protection locked="0"/>
    </xf>
    <xf numFmtId="2" fontId="4" fillId="9" borderId="0" xfId="10" applyNumberFormat="1" applyFont="1" applyFill="1" applyAlignment="1" applyProtection="1">
      <alignment horizontal="right" vertical="center" wrapText="1"/>
      <protection locked="0"/>
    </xf>
    <xf numFmtId="2" fontId="4" fillId="9" borderId="5" xfId="10" applyNumberFormat="1" applyFont="1" applyFill="1" applyBorder="1" applyAlignment="1" applyProtection="1">
      <alignment horizontal="right" vertical="center" wrapText="1"/>
      <protection locked="0"/>
    </xf>
    <xf numFmtId="0" fontId="13" fillId="15" borderId="9" xfId="9" applyFont="1" applyFill="1" applyBorder="1" applyAlignment="1">
      <alignment horizontal="left" vertical="center" wrapText="1"/>
    </xf>
    <xf numFmtId="0" fontId="13" fillId="15" borderId="10" xfId="9" applyFont="1" applyFill="1" applyBorder="1" applyAlignment="1">
      <alignment horizontal="left" vertical="center" wrapText="1"/>
    </xf>
    <xf numFmtId="0" fontId="13" fillId="15" borderId="11" xfId="9" applyFont="1" applyFill="1" applyBorder="1" applyAlignment="1">
      <alignment horizontal="left" vertical="center" wrapText="1"/>
    </xf>
    <xf numFmtId="0" fontId="4" fillId="40" borderId="14" xfId="10" applyFont="1" applyFill="1" applyBorder="1" applyAlignment="1" applyProtection="1">
      <alignment horizontal="left" vertical="center" wrapText="1" shrinkToFit="1"/>
      <protection locked="0"/>
    </xf>
    <xf numFmtId="49" fontId="4" fillId="40" borderId="14" xfId="10" applyNumberFormat="1" applyFont="1" applyFill="1" applyBorder="1" applyAlignment="1" applyProtection="1">
      <alignment horizontal="left" vertical="center" wrapText="1" shrinkToFit="1"/>
      <protection locked="0"/>
    </xf>
    <xf numFmtId="0" fontId="4" fillId="40" borderId="14" xfId="10" applyFont="1" applyFill="1" applyBorder="1" applyAlignment="1" applyProtection="1">
      <alignment horizontal="left" vertical="center" shrinkToFit="1"/>
      <protection locked="0"/>
    </xf>
    <xf numFmtId="1" fontId="4" fillId="40" borderId="54" xfId="10" applyNumberFormat="1" applyFont="1" applyFill="1" applyBorder="1" applyAlignment="1" applyProtection="1">
      <alignment horizontal="right" vertical="center" shrinkToFit="1"/>
      <protection locked="0"/>
    </xf>
    <xf numFmtId="2" fontId="4" fillId="15" borderId="17" xfId="10" applyNumberFormat="1" applyFont="1" applyFill="1" applyBorder="1" applyAlignment="1" applyProtection="1">
      <alignment horizontal="right" vertical="center" shrinkToFit="1"/>
      <protection locked="0"/>
    </xf>
    <xf numFmtId="2" fontId="4" fillId="7" borderId="14" xfId="10" applyNumberFormat="1" applyFont="1" applyFill="1" applyBorder="1" applyAlignment="1" applyProtection="1">
      <alignment horizontal="right" vertical="center" shrinkToFit="1"/>
      <protection locked="0"/>
    </xf>
    <xf numFmtId="2" fontId="4" fillId="7" borderId="54" xfId="10" applyNumberFormat="1" applyFont="1" applyFill="1" applyBorder="1" applyAlignment="1" applyProtection="1">
      <alignment horizontal="right" vertical="center" shrinkToFit="1"/>
      <protection locked="0"/>
    </xf>
    <xf numFmtId="2" fontId="4" fillId="15" borderId="69" xfId="10" applyNumberFormat="1" applyFont="1" applyFill="1" applyBorder="1" applyAlignment="1" applyProtection="1">
      <alignment horizontal="right" vertical="center" shrinkToFit="1"/>
      <protection locked="0"/>
    </xf>
    <xf numFmtId="49" fontId="4" fillId="40" borderId="17" xfId="10" applyNumberFormat="1" applyFont="1" applyFill="1" applyBorder="1" applyAlignment="1" applyProtection="1">
      <alignment horizontal="left" vertical="center" shrinkToFit="1"/>
      <protection locked="0"/>
    </xf>
    <xf numFmtId="0" fontId="4" fillId="40" borderId="175" xfId="10" applyFont="1" applyFill="1" applyBorder="1" applyAlignment="1">
      <alignment horizontal="left" vertical="center" shrinkToFit="1"/>
    </xf>
    <xf numFmtId="0" fontId="4" fillId="40" borderId="176" xfId="10" applyFont="1" applyFill="1" applyBorder="1" applyAlignment="1" applyProtection="1">
      <alignment horizontal="left" vertical="center" wrapText="1" shrinkToFit="1"/>
      <protection locked="0"/>
    </xf>
    <xf numFmtId="49" fontId="4" fillId="40" borderId="176" xfId="10" applyNumberFormat="1" applyFont="1" applyFill="1" applyBorder="1" applyAlignment="1" applyProtection="1">
      <alignment horizontal="left" vertical="center" wrapText="1" shrinkToFit="1"/>
      <protection locked="0"/>
    </xf>
    <xf numFmtId="0" fontId="4" fillId="40" borderId="176" xfId="10" applyFont="1" applyFill="1" applyBorder="1" applyAlignment="1" applyProtection="1">
      <alignment horizontal="left" vertical="center" shrinkToFit="1"/>
      <protection locked="0"/>
    </xf>
    <xf numFmtId="1" fontId="4" fillId="40" borderId="177" xfId="10" applyNumberFormat="1" applyFont="1" applyFill="1" applyBorder="1" applyAlignment="1" applyProtection="1">
      <alignment horizontal="right" vertical="center" shrinkToFit="1"/>
      <protection locked="0"/>
    </xf>
    <xf numFmtId="0" fontId="4" fillId="40" borderId="55" xfId="10" applyFont="1" applyFill="1" applyBorder="1" applyAlignment="1">
      <alignment horizontal="left" vertical="center" shrinkToFit="1"/>
    </xf>
    <xf numFmtId="0" fontId="4" fillId="40" borderId="52" xfId="10" applyFont="1" applyFill="1" applyBorder="1" applyAlignment="1" applyProtection="1">
      <alignment horizontal="left" vertical="center" wrapText="1" shrinkToFit="1"/>
      <protection locked="0"/>
    </xf>
    <xf numFmtId="49" fontId="4" fillId="40" borderId="52" xfId="10" applyNumberFormat="1" applyFont="1" applyFill="1" applyBorder="1" applyAlignment="1" applyProtection="1">
      <alignment horizontal="left" vertical="center" wrapText="1" shrinkToFit="1"/>
      <protection locked="0"/>
    </xf>
    <xf numFmtId="0" fontId="4" fillId="40" borderId="52" xfId="10" applyFont="1" applyFill="1" applyBorder="1" applyAlignment="1" applyProtection="1">
      <alignment horizontal="left" vertical="center" shrinkToFit="1"/>
      <protection locked="0"/>
    </xf>
    <xf numFmtId="1" fontId="4" fillId="40" borderId="53" xfId="10" applyNumberFormat="1" applyFont="1" applyFill="1" applyBorder="1" applyAlignment="1" applyProtection="1">
      <alignment horizontal="right" vertical="center" shrinkToFit="1"/>
      <protection locked="0"/>
    </xf>
    <xf numFmtId="49" fontId="4" fillId="36" borderId="176" xfId="10" applyNumberFormat="1" applyFont="1" applyFill="1" applyBorder="1" applyAlignment="1">
      <alignment horizontal="left" vertical="center" wrapText="1" shrinkToFit="1"/>
    </xf>
    <xf numFmtId="0" fontId="4" fillId="36" borderId="176" xfId="10" applyFont="1" applyFill="1" applyBorder="1" applyAlignment="1" applyProtection="1">
      <alignment horizontal="left" vertical="center" shrinkToFit="1"/>
      <protection locked="0"/>
    </xf>
    <xf numFmtId="1" fontId="4" fillId="36" borderId="177" xfId="10" applyNumberFormat="1" applyFont="1" applyFill="1" applyBorder="1" applyAlignment="1" applyProtection="1">
      <alignment horizontal="right" vertical="center" shrinkToFit="1"/>
      <protection locked="0"/>
    </xf>
    <xf numFmtId="0" fontId="4" fillId="36" borderId="55" xfId="10" applyFont="1" applyFill="1" applyBorder="1" applyAlignment="1">
      <alignment horizontal="left" vertical="center" shrinkToFit="1"/>
    </xf>
    <xf numFmtId="0" fontId="4" fillId="36" borderId="52" xfId="10" applyFont="1" applyFill="1" applyBorder="1" applyAlignment="1" applyProtection="1">
      <alignment horizontal="left" vertical="center" wrapText="1" shrinkToFit="1"/>
      <protection locked="0"/>
    </xf>
    <xf numFmtId="49" fontId="4" fillId="36" borderId="52" xfId="10" applyNumberFormat="1" applyFont="1" applyFill="1" applyBorder="1" applyAlignment="1">
      <alignment horizontal="left" vertical="center" wrapText="1" shrinkToFit="1"/>
    </xf>
    <xf numFmtId="0" fontId="4" fillId="36" borderId="52" xfId="10" applyFont="1" applyFill="1" applyBorder="1" applyAlignment="1" applyProtection="1">
      <alignment horizontal="left" vertical="center" shrinkToFit="1"/>
      <protection locked="0"/>
    </xf>
    <xf numFmtId="1" fontId="4" fillId="36" borderId="53" xfId="10" applyNumberFormat="1" applyFont="1" applyFill="1" applyBorder="1" applyAlignment="1" applyProtection="1">
      <alignment horizontal="right" vertical="center" shrinkToFit="1"/>
      <protection locked="0"/>
    </xf>
    <xf numFmtId="0" fontId="4" fillId="36" borderId="175" xfId="10" applyFont="1" applyFill="1" applyBorder="1" applyAlignment="1">
      <alignment horizontal="left" vertical="center" shrinkToFit="1"/>
    </xf>
    <xf numFmtId="0" fontId="4" fillId="36" borderId="176" xfId="10" applyFont="1" applyFill="1" applyBorder="1" applyAlignment="1" applyProtection="1">
      <alignment horizontal="left" vertical="center" wrapText="1" shrinkToFit="1"/>
      <protection locked="0"/>
    </xf>
    <xf numFmtId="0" fontId="4" fillId="36" borderId="15" xfId="10" applyFont="1" applyFill="1" applyBorder="1" applyAlignment="1" applyProtection="1">
      <alignment horizontal="left" vertical="center" shrinkToFit="1"/>
      <protection locked="0"/>
    </xf>
    <xf numFmtId="2" fontId="4" fillId="36" borderId="25" xfId="10" applyNumberFormat="1" applyFont="1" applyFill="1" applyBorder="1" applyAlignment="1">
      <alignment horizontal="left" vertical="center" wrapText="1"/>
    </xf>
    <xf numFmtId="49" fontId="4" fillId="36" borderId="25" xfId="10" applyNumberFormat="1" applyFont="1" applyFill="1" applyBorder="1" applyAlignment="1">
      <alignment horizontal="left" vertical="center" wrapText="1" shrinkToFit="1"/>
    </xf>
    <xf numFmtId="0" fontId="4" fillId="36" borderId="25" xfId="10" applyFont="1" applyFill="1" applyBorder="1" applyAlignment="1" applyProtection="1">
      <alignment horizontal="left" vertical="center" shrinkToFit="1"/>
      <protection locked="0"/>
    </xf>
    <xf numFmtId="1" fontId="4" fillId="36" borderId="57" xfId="10" applyNumberFormat="1" applyFont="1" applyFill="1" applyBorder="1" applyAlignment="1" applyProtection="1">
      <alignment horizontal="right" vertical="center" shrinkToFit="1"/>
      <protection locked="0"/>
    </xf>
    <xf numFmtId="49" fontId="4" fillId="38" borderId="175" xfId="10" applyNumberFormat="1" applyFont="1" applyFill="1" applyBorder="1" applyAlignment="1" applyProtection="1">
      <alignment horizontal="left" vertical="center" shrinkToFit="1"/>
      <protection locked="0"/>
    </xf>
    <xf numFmtId="0" fontId="4" fillId="38" borderId="176" xfId="10" applyFont="1" applyFill="1" applyBorder="1" applyAlignment="1" applyProtection="1">
      <alignment horizontal="left" vertical="center" wrapText="1" shrinkToFit="1"/>
      <protection locked="0"/>
    </xf>
    <xf numFmtId="49" fontId="4" fillId="38" borderId="176" xfId="10" applyNumberFormat="1" applyFont="1" applyFill="1" applyBorder="1" applyAlignment="1" applyProtection="1">
      <alignment horizontal="left" vertical="center" wrapText="1" shrinkToFit="1"/>
      <protection locked="0"/>
    </xf>
    <xf numFmtId="0" fontId="4" fillId="38" borderId="176" xfId="10" applyFont="1" applyFill="1" applyBorder="1" applyAlignment="1" applyProtection="1">
      <alignment horizontal="left" vertical="center" shrinkToFit="1"/>
      <protection locked="0"/>
    </xf>
    <xf numFmtId="1" fontId="4" fillId="38" borderId="177" xfId="10" applyNumberFormat="1" applyFont="1" applyFill="1" applyBorder="1" applyAlignment="1" applyProtection="1">
      <alignment horizontal="right" vertical="center" shrinkToFit="1"/>
      <protection locked="0"/>
    </xf>
    <xf numFmtId="0" fontId="4" fillId="29" borderId="175" xfId="10" applyFont="1" applyFill="1" applyBorder="1" applyAlignment="1" applyProtection="1">
      <alignment horizontal="left" vertical="center" shrinkToFit="1"/>
      <protection locked="0"/>
    </xf>
    <xf numFmtId="2" fontId="4" fillId="29" borderId="176" xfId="10" applyNumberFormat="1" applyFont="1" applyFill="1" applyBorder="1" applyAlignment="1">
      <alignment horizontal="left" vertical="center" wrapText="1"/>
    </xf>
    <xf numFmtId="49" fontId="4" fillId="29" borderId="176" xfId="10" applyNumberFormat="1" applyFont="1" applyFill="1" applyBorder="1" applyAlignment="1">
      <alignment horizontal="left" vertical="center" wrapText="1" shrinkToFit="1"/>
    </xf>
    <xf numFmtId="0" fontId="4" fillId="29" borderId="176" xfId="10" applyFont="1" applyFill="1" applyBorder="1" applyAlignment="1" applyProtection="1">
      <alignment horizontal="left" vertical="center" shrinkToFit="1"/>
      <protection locked="0"/>
    </xf>
    <xf numFmtId="1" fontId="4" fillId="29" borderId="177" xfId="10" applyNumberFormat="1" applyFont="1" applyFill="1" applyBorder="1" applyAlignment="1" applyProtection="1">
      <alignment horizontal="right" vertical="center" shrinkToFit="1"/>
      <protection locked="0"/>
    </xf>
    <xf numFmtId="0" fontId="4" fillId="38" borderId="175" xfId="10" applyFont="1" applyFill="1" applyBorder="1" applyAlignment="1">
      <alignment horizontal="left" vertical="center" shrinkToFit="1"/>
    </xf>
    <xf numFmtId="0" fontId="4" fillId="38" borderId="55" xfId="10" applyFont="1" applyFill="1" applyBorder="1" applyAlignment="1">
      <alignment horizontal="left" vertical="center" shrinkToFit="1"/>
    </xf>
    <xf numFmtId="0" fontId="4" fillId="38" borderId="52" xfId="10" applyFont="1" applyFill="1" applyBorder="1" applyAlignment="1" applyProtection="1">
      <alignment horizontal="left" vertical="center" wrapText="1" shrinkToFit="1"/>
      <protection locked="0"/>
    </xf>
    <xf numFmtId="49" fontId="4" fillId="38" borderId="52" xfId="10" applyNumberFormat="1" applyFont="1" applyFill="1" applyBorder="1" applyAlignment="1" applyProtection="1">
      <alignment horizontal="left" vertical="center" wrapText="1" shrinkToFit="1"/>
      <protection locked="0"/>
    </xf>
    <xf numFmtId="0" fontId="4" fillId="38" borderId="52" xfId="10" applyFont="1" applyFill="1" applyBorder="1" applyAlignment="1" applyProtection="1">
      <alignment horizontal="left" vertical="center" shrinkToFit="1"/>
      <protection locked="0"/>
    </xf>
    <xf numFmtId="1" fontId="4" fillId="38" borderId="53" xfId="10" applyNumberFormat="1" applyFont="1" applyFill="1" applyBorder="1" applyAlignment="1" applyProtection="1">
      <alignment horizontal="right" vertical="center" shrinkToFit="1"/>
      <protection locked="0"/>
    </xf>
    <xf numFmtId="2" fontId="4" fillId="3" borderId="67" xfId="10" applyNumberFormat="1" applyFont="1" applyFill="1" applyBorder="1" applyAlignment="1" applyProtection="1">
      <alignment horizontal="right" vertical="center" wrapText="1"/>
      <protection locked="0"/>
    </xf>
    <xf numFmtId="0" fontId="4" fillId="40" borderId="15" xfId="10" applyFont="1" applyFill="1" applyBorder="1" applyAlignment="1" applyProtection="1">
      <alignment horizontal="left" vertical="center" wrapText="1"/>
      <protection locked="0"/>
    </xf>
    <xf numFmtId="0" fontId="4" fillId="40" borderId="25" xfId="10" applyFont="1" applyFill="1" applyBorder="1" applyAlignment="1" applyProtection="1">
      <alignment horizontal="left" vertical="center" wrapText="1"/>
      <protection locked="0"/>
    </xf>
    <xf numFmtId="49" fontId="4" fillId="40" borderId="25" xfId="10" applyNumberFormat="1" applyFont="1" applyFill="1" applyBorder="1" applyAlignment="1" applyProtection="1">
      <alignment horizontal="left" vertical="center" wrapText="1" shrinkToFit="1"/>
      <protection locked="0"/>
    </xf>
    <xf numFmtId="1" fontId="4" fillId="40" borderId="57" xfId="10" applyNumberFormat="1" applyFont="1" applyFill="1" applyBorder="1" applyAlignment="1" applyProtection="1">
      <alignment horizontal="right" vertical="center" wrapText="1"/>
      <protection locked="0"/>
    </xf>
    <xf numFmtId="0" fontId="4" fillId="38" borderId="15" xfId="10" applyFont="1" applyFill="1" applyBorder="1" applyAlignment="1" applyProtection="1">
      <alignment horizontal="left" vertical="center" wrapText="1"/>
      <protection locked="0"/>
    </xf>
    <xf numFmtId="0" fontId="4" fillId="38" borderId="25" xfId="10" applyFont="1" applyFill="1" applyBorder="1" applyAlignment="1" applyProtection="1">
      <alignment horizontal="left" vertical="center" wrapText="1"/>
      <protection locked="0"/>
    </xf>
    <xf numFmtId="49" fontId="4" fillId="38" borderId="25" xfId="10" applyNumberFormat="1" applyFont="1" applyFill="1" applyBorder="1" applyAlignment="1" applyProtection="1">
      <alignment horizontal="left" vertical="center" wrapText="1" shrinkToFit="1"/>
      <protection locked="0"/>
    </xf>
    <xf numFmtId="1" fontId="4" fillId="38" borderId="57" xfId="10" applyNumberFormat="1" applyFont="1" applyFill="1" applyBorder="1" applyAlignment="1" applyProtection="1">
      <alignment horizontal="right" vertical="center" wrapText="1"/>
      <protection locked="0"/>
    </xf>
    <xf numFmtId="0" fontId="4" fillId="43" borderId="15" xfId="10" applyFont="1" applyFill="1" applyBorder="1" applyAlignment="1" applyProtection="1">
      <alignment horizontal="left" vertical="center" wrapText="1"/>
      <protection locked="0"/>
    </xf>
    <xf numFmtId="0" fontId="4" fillId="43" borderId="25" xfId="10" applyFont="1" applyFill="1" applyBorder="1" applyAlignment="1" applyProtection="1">
      <alignment horizontal="left" vertical="center" wrapText="1"/>
      <protection locked="0"/>
    </xf>
    <xf numFmtId="49" fontId="4" fillId="43" borderId="25" xfId="10" applyNumberFormat="1" applyFont="1" applyFill="1" applyBorder="1" applyAlignment="1" applyProtection="1">
      <alignment horizontal="left" vertical="center" wrapText="1" shrinkToFit="1"/>
      <protection locked="0"/>
    </xf>
    <xf numFmtId="1" fontId="4" fillId="43" borderId="57" xfId="10" applyNumberFormat="1" applyFont="1" applyFill="1" applyBorder="1" applyAlignment="1" applyProtection="1">
      <alignment horizontal="right" vertical="center" wrapText="1"/>
      <protection locked="0"/>
    </xf>
    <xf numFmtId="0" fontId="4" fillId="27" borderId="15" xfId="10" applyFont="1" applyFill="1" applyBorder="1" applyAlignment="1" applyProtection="1">
      <alignment horizontal="left" vertical="center" wrapText="1"/>
      <protection locked="0"/>
    </xf>
    <xf numFmtId="0" fontId="4" fillId="27" borderId="25" xfId="10" applyFont="1" applyFill="1" applyBorder="1" applyAlignment="1" applyProtection="1">
      <alignment horizontal="left" vertical="center" wrapText="1"/>
      <protection locked="0"/>
    </xf>
    <xf numFmtId="49" fontId="4" fillId="27" borderId="25" xfId="10" applyNumberFormat="1" applyFont="1" applyFill="1" applyBorder="1" applyAlignment="1" applyProtection="1">
      <alignment horizontal="left" vertical="center" wrapText="1" shrinkToFit="1"/>
      <protection locked="0"/>
    </xf>
    <xf numFmtId="1" fontId="4" fillId="27" borderId="57" xfId="10" applyNumberFormat="1" applyFont="1" applyFill="1" applyBorder="1" applyAlignment="1" applyProtection="1">
      <alignment horizontal="right" vertical="center" wrapText="1"/>
      <protection locked="0"/>
    </xf>
    <xf numFmtId="1" fontId="6" fillId="0" borderId="0" xfId="10" applyNumberFormat="1" applyFont="1" applyAlignment="1" applyProtection="1">
      <alignment horizontal="left" vertical="center" wrapText="1"/>
      <protection locked="0"/>
    </xf>
    <xf numFmtId="2" fontId="4" fillId="3" borderId="8" xfId="10" applyNumberFormat="1" applyFont="1" applyFill="1" applyBorder="1" applyAlignment="1" applyProtection="1">
      <alignment horizontal="right" vertical="center" wrapText="1"/>
      <protection locked="0"/>
    </xf>
    <xf numFmtId="2" fontId="4" fillId="3" borderId="26" xfId="10" applyNumberFormat="1" applyFont="1" applyFill="1" applyBorder="1" applyAlignment="1" applyProtection="1">
      <alignment horizontal="right" vertical="center" wrapText="1"/>
      <protection locked="0"/>
    </xf>
    <xf numFmtId="2" fontId="4" fillId="3" borderId="56" xfId="10" applyNumberFormat="1" applyFont="1" applyFill="1" applyBorder="1" applyAlignment="1" applyProtection="1">
      <alignment horizontal="right" vertical="center" wrapText="1"/>
      <protection locked="0"/>
    </xf>
    <xf numFmtId="0" fontId="35" fillId="0" borderId="6" xfId="0" applyFont="1" applyBorder="1"/>
    <xf numFmtId="0" fontId="19" fillId="0" borderId="42" xfId="0" applyFont="1" applyBorder="1" applyAlignment="1">
      <alignment horizontal="left" vertical="center" wrapText="1" readingOrder="1"/>
    </xf>
    <xf numFmtId="0" fontId="36" fillId="0" borderId="42" xfId="0" applyFont="1" applyBorder="1" applyAlignment="1">
      <alignment horizontal="left" wrapText="1" readingOrder="1"/>
    </xf>
    <xf numFmtId="0" fontId="19" fillId="0" borderId="41" xfId="0" applyFont="1" applyBorder="1" applyAlignment="1">
      <alignment horizontal="left" vertical="center" wrapText="1" readingOrder="1"/>
    </xf>
    <xf numFmtId="0" fontId="36" fillId="0" borderId="41" xfId="0" applyFont="1" applyBorder="1" applyAlignment="1">
      <alignment horizontal="left" wrapText="1" readingOrder="1"/>
    </xf>
    <xf numFmtId="0" fontId="19" fillId="9" borderId="17" xfId="0" applyFont="1" applyFill="1" applyBorder="1" applyAlignment="1">
      <alignment horizontal="left" vertical="center" wrapText="1"/>
    </xf>
    <xf numFmtId="2" fontId="4" fillId="9" borderId="14" xfId="1" applyNumberFormat="1" applyFont="1" applyFill="1" applyBorder="1" applyAlignment="1">
      <alignment horizontal="right" vertical="center"/>
    </xf>
    <xf numFmtId="0" fontId="19" fillId="45" borderId="17" xfId="0" applyFont="1" applyFill="1" applyBorder="1" applyAlignment="1">
      <alignment horizontal="left" vertical="center" wrapText="1"/>
    </xf>
    <xf numFmtId="0" fontId="19" fillId="0" borderId="42" xfId="0" applyFont="1" applyBorder="1" applyAlignment="1">
      <alignment horizontal="left" vertical="center" wrapText="1"/>
    </xf>
    <xf numFmtId="0" fontId="19" fillId="0" borderId="41" xfId="0" applyFont="1" applyBorder="1" applyAlignment="1">
      <alignment horizontal="left" vertical="center" wrapText="1"/>
    </xf>
    <xf numFmtId="0" fontId="36" fillId="0" borderId="41" xfId="0" applyFont="1" applyBorder="1" applyAlignment="1">
      <alignment horizontal="left" vertical="center" wrapText="1"/>
    </xf>
    <xf numFmtId="0" fontId="4" fillId="45" borderId="17" xfId="0" applyFont="1" applyFill="1" applyBorder="1" applyAlignment="1">
      <alignment horizontal="left" vertical="center" wrapText="1"/>
    </xf>
    <xf numFmtId="2" fontId="13" fillId="9" borderId="15" xfId="11" applyNumberFormat="1" applyFill="1" applyBorder="1" applyAlignment="1">
      <alignment horizontal="right"/>
    </xf>
    <xf numFmtId="49" fontId="4" fillId="14" borderId="21" xfId="10" applyNumberFormat="1" applyFont="1" applyFill="1" applyBorder="1" applyAlignment="1" applyProtection="1">
      <alignment horizontal="left" vertical="center" shrinkToFit="1"/>
      <protection locked="0"/>
    </xf>
    <xf numFmtId="0" fontId="4" fillId="14" borderId="18" xfId="10" applyFont="1" applyFill="1" applyBorder="1" applyAlignment="1" applyProtection="1">
      <alignment horizontal="left" vertical="center" wrapText="1" shrinkToFit="1"/>
      <protection locked="0"/>
    </xf>
    <xf numFmtId="49" fontId="4" fillId="14" borderId="18" xfId="10" applyNumberFormat="1" applyFont="1" applyFill="1" applyBorder="1" applyAlignment="1" applyProtection="1">
      <alignment horizontal="left" vertical="center" wrapText="1" shrinkToFit="1"/>
      <protection locked="0"/>
    </xf>
    <xf numFmtId="0" fontId="4" fillId="14" borderId="18" xfId="10" applyFont="1" applyFill="1" applyBorder="1" applyAlignment="1" applyProtection="1">
      <alignment horizontal="left" vertical="center" shrinkToFit="1"/>
      <protection locked="0"/>
    </xf>
    <xf numFmtId="1" fontId="4" fillId="14" borderId="29" xfId="10" applyNumberFormat="1" applyFont="1" applyFill="1" applyBorder="1" applyAlignment="1" applyProtection="1">
      <alignment horizontal="right" vertical="center" shrinkToFit="1"/>
      <protection locked="0"/>
    </xf>
    <xf numFmtId="167" fontId="19" fillId="0" borderId="23" xfId="11" applyNumberFormat="1" applyFont="1" applyBorder="1" applyAlignment="1">
      <alignment horizontal="right" vertical="center" wrapText="1"/>
    </xf>
    <xf numFmtId="167" fontId="19" fillId="0" borderId="33" xfId="11" applyNumberFormat="1" applyFont="1" applyBorder="1" applyAlignment="1">
      <alignment horizontal="right" vertical="center" wrapText="1"/>
    </xf>
    <xf numFmtId="1" fontId="6" fillId="15" borderId="178" xfId="10" applyNumberFormat="1" applyFont="1" applyFill="1" applyBorder="1" applyAlignment="1" applyProtection="1">
      <alignment horizontal="left" vertical="center" wrapText="1"/>
      <protection locked="0"/>
    </xf>
    <xf numFmtId="1" fontId="6" fillId="15" borderId="52" xfId="10" applyNumberFormat="1" applyFont="1" applyFill="1" applyBorder="1" applyAlignment="1" applyProtection="1">
      <alignment horizontal="left" vertical="center" wrapText="1"/>
      <protection locked="0"/>
    </xf>
    <xf numFmtId="1" fontId="6" fillId="15" borderId="53" xfId="10" applyNumberFormat="1" applyFont="1" applyFill="1" applyBorder="1" applyAlignment="1" applyProtection="1">
      <alignment horizontal="left" vertical="center" wrapText="1"/>
      <protection locked="0"/>
    </xf>
    <xf numFmtId="0" fontId="4" fillId="14" borderId="18" xfId="10" applyFont="1" applyFill="1" applyBorder="1" applyAlignment="1" applyProtection="1">
      <alignment horizontal="right" vertical="center" shrinkToFit="1"/>
      <protection locked="0"/>
    </xf>
    <xf numFmtId="0" fontId="4" fillId="17" borderId="7" xfId="0" applyFont="1" applyFill="1" applyBorder="1" applyAlignment="1">
      <alignment horizontal="left" vertical="center"/>
    </xf>
    <xf numFmtId="0" fontId="4" fillId="8" borderId="33" xfId="0" applyFont="1" applyFill="1" applyBorder="1" applyAlignment="1">
      <alignment horizontal="left" vertical="center"/>
    </xf>
    <xf numFmtId="2" fontId="4" fillId="0" borderId="6" xfId="0" applyNumberFormat="1" applyFont="1" applyBorder="1" applyAlignment="1">
      <alignment vertical="center" wrapText="1"/>
    </xf>
    <xf numFmtId="2" fontId="4" fillId="10" borderId="6" xfId="0" applyNumberFormat="1" applyFont="1" applyFill="1" applyBorder="1" applyAlignment="1">
      <alignment vertical="center" wrapText="1"/>
    </xf>
    <xf numFmtId="2" fontId="4" fillId="0" borderId="0" xfId="1" applyNumberFormat="1" applyFont="1" applyAlignment="1" applyProtection="1">
      <alignment horizontal="right" vertical="center"/>
      <protection locked="0"/>
    </xf>
    <xf numFmtId="0" fontId="13" fillId="0" borderId="0" xfId="0" applyFont="1" applyAlignment="1">
      <alignment horizontal="right" vertical="center"/>
    </xf>
    <xf numFmtId="2" fontId="4" fillId="0" borderId="0" xfId="6" applyNumberFormat="1" applyFont="1" applyAlignment="1">
      <alignment horizontal="right" vertical="center"/>
    </xf>
    <xf numFmtId="2" fontId="4" fillId="0" borderId="0" xfId="7" applyNumberFormat="1" applyFont="1" applyAlignment="1" applyProtection="1">
      <alignment horizontal="right" vertical="center"/>
      <protection locked="0"/>
    </xf>
    <xf numFmtId="2" fontId="4" fillId="6" borderId="180" xfId="0" applyNumberFormat="1" applyFont="1" applyFill="1" applyBorder="1" applyAlignment="1">
      <alignment vertical="center" wrapText="1"/>
    </xf>
    <xf numFmtId="2" fontId="4" fillId="6" borderId="142" xfId="0" applyNumberFormat="1" applyFont="1" applyFill="1" applyBorder="1" applyAlignment="1">
      <alignment vertical="center" wrapText="1"/>
    </xf>
    <xf numFmtId="0" fontId="6" fillId="13" borderId="181" xfId="0" applyFont="1" applyFill="1" applyBorder="1" applyAlignment="1">
      <alignment horizontal="left" vertical="center" wrapText="1"/>
    </xf>
    <xf numFmtId="0" fontId="6" fillId="22" borderId="52" xfId="0" applyFont="1" applyFill="1" applyBorder="1" applyAlignment="1">
      <alignment horizontal="left" vertical="center" wrapText="1"/>
    </xf>
    <xf numFmtId="0" fontId="4" fillId="0" borderId="6" xfId="1" applyFont="1" applyBorder="1" applyAlignment="1">
      <alignment horizontal="left" vertical="center" wrapText="1"/>
    </xf>
    <xf numFmtId="0" fontId="6" fillId="15" borderId="0" xfId="1" applyFont="1" applyFill="1" applyAlignment="1">
      <alignment horizontal="right" vertical="center"/>
    </xf>
    <xf numFmtId="1" fontId="6" fillId="29" borderId="1" xfId="1" applyNumberFormat="1" applyFont="1" applyFill="1" applyBorder="1" applyAlignment="1">
      <alignment horizontal="left" vertical="center" wrapText="1"/>
    </xf>
    <xf numFmtId="1" fontId="6" fillId="29" borderId="164" xfId="1" applyNumberFormat="1" applyFont="1" applyFill="1" applyBorder="1" applyAlignment="1">
      <alignment horizontal="left" vertical="center" wrapText="1"/>
    </xf>
    <xf numFmtId="2" fontId="4" fillId="38" borderId="1" xfId="1" applyNumberFormat="1" applyFont="1" applyFill="1" applyBorder="1" applyAlignment="1">
      <alignment horizontal="left" vertical="center" shrinkToFit="1"/>
    </xf>
    <xf numFmtId="0" fontId="4" fillId="29" borderId="1" xfId="1" applyFont="1" applyFill="1" applyBorder="1" applyAlignment="1">
      <alignment horizontal="left" vertical="center" shrinkToFit="1"/>
    </xf>
    <xf numFmtId="0" fontId="4" fillId="29" borderId="164" xfId="1" applyFont="1" applyFill="1" applyBorder="1" applyAlignment="1">
      <alignment horizontal="left" vertical="center" shrinkToFit="1"/>
    </xf>
    <xf numFmtId="0" fontId="4" fillId="29" borderId="165" xfId="1" applyFont="1" applyFill="1" applyBorder="1" applyAlignment="1">
      <alignment horizontal="left" vertical="center" shrinkToFit="1"/>
    </xf>
    <xf numFmtId="0" fontId="4" fillId="29" borderId="49" xfId="1" applyFont="1" applyFill="1" applyBorder="1" applyAlignment="1">
      <alignment horizontal="left" vertical="center" shrinkToFit="1"/>
    </xf>
    <xf numFmtId="2" fontId="4" fillId="29" borderId="1" xfId="1" applyNumberFormat="1" applyFont="1" applyFill="1" applyBorder="1" applyAlignment="1">
      <alignment horizontal="left" vertical="center" shrinkToFit="1"/>
    </xf>
    <xf numFmtId="0" fontId="4" fillId="38" borderId="1" xfId="1" applyFont="1" applyFill="1" applyBorder="1" applyAlignment="1">
      <alignment horizontal="left" vertical="center" wrapText="1"/>
    </xf>
    <xf numFmtId="0" fontId="4" fillId="38" borderId="164" xfId="1" applyFont="1" applyFill="1" applyBorder="1" applyAlignment="1">
      <alignment horizontal="left" vertical="center" wrapText="1"/>
    </xf>
    <xf numFmtId="2" fontId="4" fillId="38" borderId="165" xfId="1" applyNumberFormat="1" applyFont="1" applyFill="1" applyBorder="1" applyAlignment="1">
      <alignment horizontal="left" vertical="center" shrinkToFit="1"/>
    </xf>
    <xf numFmtId="0" fontId="4" fillId="38" borderId="182" xfId="1" applyFont="1" applyFill="1" applyBorder="1" applyAlignment="1">
      <alignment horizontal="left" vertical="center" wrapText="1"/>
    </xf>
    <xf numFmtId="0" fontId="4" fillId="38" borderId="68" xfId="1" applyFont="1" applyFill="1" applyBorder="1" applyAlignment="1">
      <alignment horizontal="left" vertical="center" wrapText="1"/>
    </xf>
    <xf numFmtId="49" fontId="4" fillId="38" borderId="68" xfId="1" applyNumberFormat="1" applyFont="1" applyFill="1" applyBorder="1" applyAlignment="1">
      <alignment horizontal="left" vertical="center" wrapText="1" shrinkToFit="1"/>
    </xf>
    <xf numFmtId="1" fontId="4" fillId="38" borderId="68" xfId="1" applyNumberFormat="1" applyFont="1" applyFill="1" applyBorder="1" applyAlignment="1">
      <alignment horizontal="right" vertical="center" wrapText="1"/>
    </xf>
    <xf numFmtId="2" fontId="4" fillId="3" borderId="182" xfId="1" applyNumberFormat="1" applyFont="1" applyFill="1" applyBorder="1" applyAlignment="1">
      <alignment horizontal="right" vertical="center" wrapText="1"/>
    </xf>
    <xf numFmtId="0" fontId="4" fillId="38" borderId="165" xfId="1" applyFont="1" applyFill="1" applyBorder="1" applyAlignment="1">
      <alignment horizontal="left" vertical="center" wrapText="1"/>
    </xf>
    <xf numFmtId="0" fontId="4" fillId="38" borderId="49" xfId="1" applyFont="1" applyFill="1" applyBorder="1" applyAlignment="1">
      <alignment horizontal="left" vertical="center" wrapText="1"/>
    </xf>
    <xf numFmtId="0" fontId="4" fillId="29" borderId="1" xfId="1" applyFont="1" applyFill="1" applyBorder="1" applyAlignment="1">
      <alignment horizontal="left" vertical="center" wrapText="1"/>
    </xf>
    <xf numFmtId="0" fontId="4" fillId="29" borderId="164" xfId="1" applyFont="1" applyFill="1" applyBorder="1" applyAlignment="1">
      <alignment horizontal="left" vertical="center" wrapText="1"/>
    </xf>
    <xf numFmtId="0" fontId="4" fillId="29" borderId="182" xfId="1" applyFont="1" applyFill="1" applyBorder="1" applyAlignment="1">
      <alignment horizontal="left" vertical="center" wrapText="1"/>
    </xf>
    <xf numFmtId="0" fontId="4" fillId="29" borderId="68" xfId="1" applyFont="1" applyFill="1" applyBorder="1" applyAlignment="1">
      <alignment horizontal="left" vertical="center" wrapText="1"/>
    </xf>
    <xf numFmtId="49" fontId="4" fillId="29" borderId="68" xfId="1" applyNumberFormat="1" applyFont="1" applyFill="1" applyBorder="1" applyAlignment="1">
      <alignment horizontal="left" vertical="center" wrapText="1" shrinkToFit="1"/>
    </xf>
    <xf numFmtId="1" fontId="4" fillId="29" borderId="68" xfId="1" applyNumberFormat="1" applyFont="1" applyFill="1" applyBorder="1" applyAlignment="1">
      <alignment horizontal="right" vertical="center" wrapText="1"/>
    </xf>
    <xf numFmtId="2" fontId="13" fillId="19" borderId="114" xfId="0" applyNumberFormat="1" applyFont="1" applyFill="1" applyBorder="1" applyAlignment="1">
      <alignment horizontal="right" vertical="center" wrapText="1"/>
    </xf>
    <xf numFmtId="2" fontId="13" fillId="19" borderId="41" xfId="0" applyNumberFormat="1" applyFont="1" applyFill="1" applyBorder="1" applyAlignment="1">
      <alignment horizontal="right" vertical="center" wrapText="1"/>
    </xf>
    <xf numFmtId="2" fontId="13" fillId="19" borderId="46" xfId="0" applyNumberFormat="1" applyFont="1" applyFill="1" applyBorder="1" applyAlignment="1">
      <alignment horizontal="right" vertical="center" wrapText="1"/>
    </xf>
    <xf numFmtId="2" fontId="13" fillId="19" borderId="117" xfId="0" applyNumberFormat="1" applyFont="1" applyFill="1" applyBorder="1" applyAlignment="1">
      <alignment horizontal="right" vertical="center" wrapText="1"/>
    </xf>
    <xf numFmtId="2" fontId="13" fillId="19" borderId="72" xfId="0" applyNumberFormat="1" applyFont="1" applyFill="1" applyBorder="1" applyAlignment="1">
      <alignment horizontal="right" vertical="center" wrapText="1"/>
    </xf>
    <xf numFmtId="0" fontId="6" fillId="36" borderId="172" xfId="1" applyFont="1" applyFill="1" applyBorder="1" applyAlignment="1" applyProtection="1">
      <alignment horizontal="left" vertical="center" wrapText="1"/>
      <protection locked="0"/>
    </xf>
    <xf numFmtId="0" fontId="31" fillId="15" borderId="0" xfId="0" applyFont="1" applyFill="1" applyAlignment="1">
      <alignment vertical="center"/>
    </xf>
    <xf numFmtId="0" fontId="26" fillId="15" borderId="4" xfId="10" applyFont="1" applyFill="1" applyBorder="1" applyAlignment="1">
      <alignment vertical="center"/>
    </xf>
    <xf numFmtId="0" fontId="16" fillId="15" borderId="4" xfId="10" applyFont="1" applyFill="1" applyBorder="1" applyAlignment="1">
      <alignment vertical="center"/>
    </xf>
    <xf numFmtId="0" fontId="13" fillId="0" borderId="96" xfId="0" applyFont="1" applyBorder="1" applyAlignment="1">
      <alignment vertical="center"/>
    </xf>
    <xf numFmtId="0" fontId="30" fillId="7" borderId="39" xfId="2" applyFont="1" applyFill="1" applyBorder="1" applyAlignment="1" applyProtection="1">
      <alignment horizontal="left" vertical="center" wrapText="1"/>
    </xf>
    <xf numFmtId="1" fontId="6" fillId="0" borderId="0" xfId="1" applyNumberFormat="1" applyFont="1" applyAlignment="1" applyProtection="1">
      <alignment horizontal="left" vertical="center" wrapText="1"/>
      <protection locked="0"/>
    </xf>
    <xf numFmtId="1" fontId="6" fillId="29" borderId="20" xfId="1" applyNumberFormat="1" applyFont="1" applyFill="1" applyBorder="1" applyAlignment="1">
      <alignment horizontal="left" vertical="center" wrapText="1"/>
    </xf>
    <xf numFmtId="2" fontId="4" fillId="3" borderId="20" xfId="1" applyNumberFormat="1" applyFont="1" applyFill="1" applyBorder="1" applyAlignment="1">
      <alignment horizontal="right" vertical="center" shrinkToFit="1"/>
    </xf>
    <xf numFmtId="165" fontId="4" fillId="3" borderId="20" xfId="1" applyNumberFormat="1" applyFont="1" applyFill="1" applyBorder="1" applyAlignment="1">
      <alignment horizontal="right" vertical="center" shrinkToFit="1"/>
    </xf>
    <xf numFmtId="166" fontId="4" fillId="3" borderId="183" xfId="1" applyNumberFormat="1" applyFont="1" applyFill="1" applyBorder="1" applyAlignment="1">
      <alignment horizontal="right" vertical="center" shrinkToFit="1"/>
    </xf>
    <xf numFmtId="2" fontId="4" fillId="3" borderId="183" xfId="1" applyNumberFormat="1" applyFont="1" applyFill="1" applyBorder="1" applyAlignment="1">
      <alignment horizontal="right" vertical="center" shrinkToFit="1"/>
    </xf>
    <xf numFmtId="2" fontId="4" fillId="3" borderId="20" xfId="1" applyNumberFormat="1" applyFont="1" applyFill="1" applyBorder="1" applyAlignment="1">
      <alignment horizontal="right" vertical="center" wrapText="1"/>
    </xf>
    <xf numFmtId="2" fontId="4" fillId="3" borderId="96" xfId="1" applyNumberFormat="1" applyFont="1" applyFill="1" applyBorder="1" applyAlignment="1">
      <alignment horizontal="right" vertical="center" wrapText="1"/>
    </xf>
    <xf numFmtId="2" fontId="4" fillId="3" borderId="183" xfId="1" applyNumberFormat="1" applyFont="1" applyFill="1" applyBorder="1" applyAlignment="1">
      <alignment horizontal="right" vertical="center" wrapText="1"/>
    </xf>
    <xf numFmtId="1" fontId="6" fillId="29" borderId="39" xfId="1" applyNumberFormat="1" applyFont="1" applyFill="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center" wrapText="1"/>
    </xf>
    <xf numFmtId="0" fontId="36" fillId="0" borderId="72" xfId="0" applyFont="1" applyBorder="1" applyAlignment="1">
      <alignment horizontal="left" vertical="center" wrapText="1"/>
    </xf>
    <xf numFmtId="0" fontId="19" fillId="9" borderId="16" xfId="0" applyFont="1" applyFill="1" applyBorder="1" applyAlignment="1">
      <alignment horizontal="left" vertical="center" wrapText="1"/>
    </xf>
    <xf numFmtId="0" fontId="36" fillId="0" borderId="6" xfId="0" applyFont="1" applyBorder="1" applyAlignment="1">
      <alignment horizontal="left" vertical="center" wrapText="1"/>
    </xf>
    <xf numFmtId="0" fontId="19" fillId="9" borderId="6"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36" fillId="0" borderId="6" xfId="0" applyFont="1" applyBorder="1" applyAlignment="1">
      <alignment horizontal="left" wrapText="1" readingOrder="1"/>
    </xf>
    <xf numFmtId="0" fontId="17" fillId="47" borderId="12" xfId="0" applyFont="1" applyFill="1" applyBorder="1" applyAlignment="1">
      <alignment horizontal="left" vertical="center" wrapText="1"/>
    </xf>
    <xf numFmtId="0" fontId="17" fillId="47" borderId="37" xfId="0" applyFont="1" applyFill="1" applyBorder="1" applyAlignment="1">
      <alignment horizontal="left" vertical="center" wrapText="1"/>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0" fontId="4" fillId="14" borderId="6" xfId="0" applyFont="1" applyFill="1" applyBorder="1" applyAlignment="1">
      <alignment horizontal="left" vertical="center" wrapText="1"/>
    </xf>
    <xf numFmtId="2" fontId="4" fillId="15" borderId="23" xfId="0" applyNumberFormat="1" applyFont="1" applyFill="1" applyBorder="1" applyAlignment="1">
      <alignment horizontal="right" vertical="center" wrapText="1"/>
    </xf>
    <xf numFmtId="0" fontId="19" fillId="9" borderId="178" xfId="0" applyFont="1" applyFill="1" applyBorder="1" applyAlignment="1">
      <alignment horizontal="left" vertical="center" wrapText="1"/>
    </xf>
    <xf numFmtId="0" fontId="4" fillId="0" borderId="184" xfId="0" applyFont="1" applyBorder="1" applyAlignment="1">
      <alignment horizontal="left" vertical="center" wrapText="1"/>
    </xf>
    <xf numFmtId="0" fontId="6" fillId="0" borderId="184" xfId="0" applyFont="1" applyBorder="1" applyAlignment="1">
      <alignment horizontal="left" vertical="center" wrapText="1"/>
    </xf>
    <xf numFmtId="0" fontId="19" fillId="9" borderId="55" xfId="0" applyFont="1" applyFill="1" applyBorder="1" applyAlignment="1">
      <alignment horizontal="left" vertical="center" wrapText="1"/>
    </xf>
    <xf numFmtId="0" fontId="4" fillId="14" borderId="184" xfId="0" applyFont="1" applyFill="1" applyBorder="1" applyAlignment="1">
      <alignment horizontal="left" vertical="center" wrapText="1"/>
    </xf>
    <xf numFmtId="0" fontId="4" fillId="14" borderId="3" xfId="0" applyFont="1" applyFill="1" applyBorder="1" applyAlignment="1">
      <alignment horizontal="right" vertical="center" wrapText="1"/>
    </xf>
    <xf numFmtId="0" fontId="19" fillId="9" borderId="8" xfId="0" applyFont="1" applyFill="1" applyBorder="1" applyAlignment="1">
      <alignment horizontal="left" vertical="center" wrapText="1"/>
    </xf>
    <xf numFmtId="0" fontId="4" fillId="14" borderId="24" xfId="0" applyFont="1" applyFill="1" applyBorder="1" applyAlignment="1">
      <alignment horizontal="right" vertical="center" wrapText="1"/>
    </xf>
    <xf numFmtId="0" fontId="19" fillId="9" borderId="70" xfId="0" applyFont="1" applyFill="1" applyBorder="1" applyAlignment="1">
      <alignment horizontal="left" vertical="center" wrapText="1"/>
    </xf>
    <xf numFmtId="0" fontId="4" fillId="14" borderId="27" xfId="0" applyFont="1" applyFill="1" applyBorder="1" applyAlignment="1">
      <alignment horizontal="left" vertical="center" wrapText="1"/>
    </xf>
    <xf numFmtId="0" fontId="4" fillId="14" borderId="28" xfId="0" applyFont="1" applyFill="1" applyBorder="1" applyAlignment="1">
      <alignment horizontal="right" vertical="center" wrapText="1"/>
    </xf>
    <xf numFmtId="0" fontId="18" fillId="0" borderId="68" xfId="11" applyFont="1" applyBorder="1" applyAlignment="1">
      <alignment horizontal="left" vertical="center" wrapText="1"/>
    </xf>
    <xf numFmtId="0" fontId="13" fillId="0" borderId="0" xfId="12"/>
    <xf numFmtId="0" fontId="13" fillId="0" borderId="28" xfId="12" applyBorder="1"/>
    <xf numFmtId="0" fontId="13" fillId="0" borderId="27" xfId="12" applyBorder="1"/>
    <xf numFmtId="0" fontId="13" fillId="15" borderId="27" xfId="12" applyFill="1" applyBorder="1"/>
    <xf numFmtId="0" fontId="19" fillId="0" borderId="27" xfId="12" applyFont="1" applyBorder="1" applyAlignment="1">
      <alignment horizontal="left" vertical="center" wrapText="1"/>
    </xf>
    <xf numFmtId="0" fontId="13" fillId="0" borderId="26" xfId="12" applyBorder="1"/>
    <xf numFmtId="0" fontId="13" fillId="0" borderId="24" xfId="12" applyBorder="1"/>
    <xf numFmtId="0" fontId="13" fillId="0" borderId="6" xfId="12" applyBorder="1"/>
    <xf numFmtId="0" fontId="13" fillId="15" borderId="6" xfId="12" applyFill="1" applyBorder="1"/>
    <xf numFmtId="0" fontId="19" fillId="0" borderId="6" xfId="12" applyFont="1" applyBorder="1" applyAlignment="1">
      <alignment horizontal="left" vertical="center" wrapText="1"/>
    </xf>
    <xf numFmtId="0" fontId="13" fillId="0" borderId="8" xfId="12" applyBorder="1"/>
    <xf numFmtId="0" fontId="19" fillId="0" borderId="8" xfId="12" applyFont="1" applyBorder="1" applyAlignment="1">
      <alignment horizontal="left" vertical="center" wrapText="1"/>
    </xf>
    <xf numFmtId="0" fontId="13" fillId="15" borderId="23" xfId="12" applyFill="1" applyBorder="1"/>
    <xf numFmtId="0" fontId="17" fillId="15" borderId="6" xfId="12" applyFont="1" applyFill="1" applyBorder="1" applyAlignment="1">
      <alignment horizontal="left" vertical="center" wrapText="1"/>
    </xf>
    <xf numFmtId="0" fontId="20" fillId="15" borderId="6" xfId="12" applyFont="1" applyFill="1" applyBorder="1" applyAlignment="1">
      <alignment horizontal="left" vertical="center" wrapText="1"/>
    </xf>
    <xf numFmtId="0" fontId="36" fillId="15" borderId="23" xfId="12" applyFont="1" applyFill="1" applyBorder="1" applyAlignment="1">
      <alignment horizontal="left" vertical="center" wrapText="1"/>
    </xf>
    <xf numFmtId="0" fontId="19" fillId="15" borderId="23" xfId="12" applyFont="1" applyFill="1" applyBorder="1" applyAlignment="1">
      <alignment horizontal="left" vertical="center" wrapText="1"/>
    </xf>
    <xf numFmtId="0" fontId="19" fillId="15" borderId="6" xfId="12" applyFont="1" applyFill="1" applyBorder="1" applyAlignment="1">
      <alignment horizontal="left" vertical="center" wrapText="1"/>
    </xf>
    <xf numFmtId="0" fontId="4" fillId="0" borderId="6" xfId="12" applyFont="1" applyBorder="1" applyAlignment="1">
      <alignment horizontal="left" vertical="center" wrapText="1"/>
    </xf>
    <xf numFmtId="0" fontId="13" fillId="0" borderId="29" xfId="12" applyBorder="1"/>
    <xf numFmtId="0" fontId="13" fillId="0" borderId="18" xfId="12" applyBorder="1"/>
    <xf numFmtId="0" fontId="13" fillId="15" borderId="18" xfId="12" applyFill="1" applyBorder="1"/>
    <xf numFmtId="0" fontId="17" fillId="15" borderId="18" xfId="12" applyFont="1" applyFill="1" applyBorder="1" applyAlignment="1">
      <alignment horizontal="left" vertical="center" wrapText="1"/>
    </xf>
    <xf numFmtId="0" fontId="19" fillId="15" borderId="18" xfId="12" applyFont="1" applyFill="1" applyBorder="1" applyAlignment="1">
      <alignment horizontal="left" vertical="center" wrapText="1"/>
    </xf>
    <xf numFmtId="0" fontId="19" fillId="15" borderId="22" xfId="12" applyFont="1" applyFill="1" applyBorder="1" applyAlignment="1">
      <alignment horizontal="left" vertical="center" wrapText="1"/>
    </xf>
    <xf numFmtId="0" fontId="19" fillId="0" borderId="18" xfId="12" applyFont="1" applyBorder="1" applyAlignment="1">
      <alignment horizontal="left" vertical="center" wrapText="1"/>
    </xf>
    <xf numFmtId="0" fontId="4" fillId="0" borderId="18" xfId="12" applyFont="1" applyBorder="1" applyAlignment="1">
      <alignment horizontal="left" vertical="center" wrapText="1"/>
    </xf>
    <xf numFmtId="0" fontId="19" fillId="0" borderId="21" xfId="12" applyFont="1" applyBorder="1" applyAlignment="1">
      <alignment horizontal="left" vertical="center" wrapText="1"/>
    </xf>
    <xf numFmtId="1" fontId="6" fillId="29" borderId="53" xfId="1" applyNumberFormat="1" applyFont="1" applyFill="1" applyBorder="1" applyAlignment="1" applyProtection="1">
      <alignment horizontal="left" vertical="center" wrapText="1"/>
      <protection locked="0"/>
    </xf>
    <xf numFmtId="1" fontId="6" fillId="29" borderId="52" xfId="1" applyNumberFormat="1" applyFont="1" applyFill="1" applyBorder="1" applyAlignment="1" applyProtection="1">
      <alignment horizontal="left" vertical="center" wrapText="1"/>
      <protection locked="0"/>
    </xf>
    <xf numFmtId="1" fontId="6" fillId="29" borderId="55" xfId="1" applyNumberFormat="1" applyFont="1" applyFill="1" applyBorder="1" applyAlignment="1" applyProtection="1">
      <alignment horizontal="left" vertical="center" wrapText="1"/>
      <protection locked="0"/>
    </xf>
    <xf numFmtId="0" fontId="6" fillId="11" borderId="52" xfId="12" applyFont="1" applyFill="1" applyBorder="1" applyAlignment="1">
      <alignment horizontal="left" vertical="center" wrapText="1"/>
    </xf>
    <xf numFmtId="0" fontId="17" fillId="11" borderId="52" xfId="12" applyFont="1" applyFill="1" applyBorder="1" applyAlignment="1">
      <alignment horizontal="left" vertical="center" wrapText="1"/>
    </xf>
    <xf numFmtId="0" fontId="17" fillId="11" borderId="178" xfId="12" applyFont="1" applyFill="1" applyBorder="1" applyAlignment="1">
      <alignment horizontal="left" vertical="center" wrapText="1"/>
    </xf>
    <xf numFmtId="0" fontId="6" fillId="0" borderId="1" xfId="12" applyFont="1" applyBorder="1" applyAlignment="1">
      <alignment horizontal="center" vertical="center"/>
    </xf>
    <xf numFmtId="0" fontId="13" fillId="7" borderId="0" xfId="12" applyFill="1"/>
    <xf numFmtId="0" fontId="19" fillId="7" borderId="6" xfId="12" applyFont="1" applyFill="1" applyBorder="1" applyAlignment="1">
      <alignment horizontal="left" vertical="center" wrapText="1"/>
    </xf>
    <xf numFmtId="0" fontId="4" fillId="7" borderId="6" xfId="12" applyFont="1" applyFill="1" applyBorder="1" applyAlignment="1">
      <alignment horizontal="left" vertical="center" wrapText="1"/>
    </xf>
    <xf numFmtId="0" fontId="19" fillId="7" borderId="23" xfId="12" applyFont="1" applyFill="1" applyBorder="1" applyAlignment="1">
      <alignment horizontal="left" vertical="center" wrapText="1"/>
    </xf>
    <xf numFmtId="0" fontId="13" fillId="7" borderId="27" xfId="12" applyFill="1" applyBorder="1"/>
    <xf numFmtId="0" fontId="13" fillId="15" borderId="25" xfId="12" applyFill="1" applyBorder="1"/>
    <xf numFmtId="0" fontId="17" fillId="15" borderId="25" xfId="12" applyFont="1" applyFill="1" applyBorder="1" applyAlignment="1">
      <alignment horizontal="left" vertical="center" wrapText="1"/>
    </xf>
    <xf numFmtId="0" fontId="17" fillId="15" borderId="14" xfId="12" applyFont="1" applyFill="1" applyBorder="1" applyAlignment="1">
      <alignment horizontal="left" vertical="center" wrapText="1"/>
    </xf>
    <xf numFmtId="0" fontId="19" fillId="0" borderId="14" xfId="12" applyFont="1" applyBorder="1" applyAlignment="1">
      <alignment horizontal="left" vertical="center" wrapText="1"/>
    </xf>
    <xf numFmtId="0" fontId="19" fillId="0" borderId="23" xfId="12" applyFont="1" applyBorder="1" applyAlignment="1">
      <alignment horizontal="left" vertical="center" wrapText="1"/>
    </xf>
    <xf numFmtId="0" fontId="16" fillId="0" borderId="6" xfId="12" applyFont="1" applyBorder="1" applyAlignment="1">
      <alignment horizontal="left" vertical="center" wrapText="1"/>
    </xf>
    <xf numFmtId="0" fontId="16" fillId="0" borderId="18" xfId="12" applyFont="1" applyBorder="1" applyAlignment="1">
      <alignment horizontal="left" vertical="center" wrapText="1"/>
    </xf>
    <xf numFmtId="0" fontId="19" fillId="0" borderId="22" xfId="12" applyFont="1" applyBorder="1" applyAlignment="1">
      <alignment horizontal="left" vertical="center" wrapText="1"/>
    </xf>
    <xf numFmtId="0" fontId="19" fillId="0" borderId="0" xfId="12" applyFont="1" applyAlignment="1">
      <alignment horizontal="left" vertical="center" wrapText="1"/>
    </xf>
    <xf numFmtId="0" fontId="13" fillId="0" borderId="0" xfId="9" applyFont="1" applyAlignment="1">
      <alignment horizontal="left" vertical="top"/>
    </xf>
    <xf numFmtId="0" fontId="13" fillId="0" borderId="39" xfId="9" applyFont="1" applyBorder="1" applyAlignment="1">
      <alignment horizontal="left" vertical="top"/>
    </xf>
    <xf numFmtId="0" fontId="13" fillId="15" borderId="35" xfId="9" applyFont="1" applyFill="1" applyBorder="1" applyAlignment="1">
      <alignment horizontal="left" vertical="top"/>
    </xf>
    <xf numFmtId="0" fontId="14" fillId="0" borderId="0" xfId="12" applyFont="1"/>
    <xf numFmtId="0" fontId="38" fillId="7" borderId="0" xfId="12" applyFont="1" applyFill="1"/>
    <xf numFmtId="0" fontId="38" fillId="7" borderId="0" xfId="12" applyFont="1" applyFill="1" applyAlignment="1">
      <alignment horizontal="center"/>
    </xf>
    <xf numFmtId="168" fontId="39" fillId="7" borderId="23" xfId="12" applyNumberFormat="1" applyFont="1" applyFill="1" applyBorder="1"/>
    <xf numFmtId="0" fontId="38" fillId="7" borderId="6" xfId="12" applyFont="1" applyFill="1" applyBorder="1" applyAlignment="1">
      <alignment horizontal="center"/>
    </xf>
    <xf numFmtId="0" fontId="39" fillId="7" borderId="34" xfId="12" applyFont="1" applyFill="1" applyBorder="1"/>
    <xf numFmtId="0" fontId="38" fillId="7" borderId="47" xfId="12" applyFont="1" applyFill="1" applyBorder="1" applyAlignment="1">
      <alignment horizontal="center"/>
    </xf>
    <xf numFmtId="0" fontId="39" fillId="48" borderId="47" xfId="12" applyFont="1" applyFill="1" applyBorder="1" applyAlignment="1">
      <alignment horizontal="center"/>
    </xf>
    <xf numFmtId="0" fontId="38" fillId="7" borderId="7" xfId="12" applyFont="1" applyFill="1" applyBorder="1"/>
    <xf numFmtId="0" fontId="38" fillId="7" borderId="48" xfId="12" applyFont="1" applyFill="1" applyBorder="1" applyAlignment="1">
      <alignment horizontal="center"/>
    </xf>
    <xf numFmtId="0" fontId="1" fillId="7" borderId="0" xfId="12" applyFont="1" applyFill="1"/>
    <xf numFmtId="0" fontId="38" fillId="7" borderId="17" xfId="12" applyFont="1" applyFill="1" applyBorder="1" applyAlignment="1">
      <alignment horizontal="center"/>
    </xf>
    <xf numFmtId="0" fontId="38" fillId="7" borderId="51" xfId="12" applyFont="1" applyFill="1" applyBorder="1" applyAlignment="1">
      <alignment horizontal="center"/>
    </xf>
    <xf numFmtId="0" fontId="38" fillId="7" borderId="16" xfId="12" applyFont="1" applyFill="1" applyBorder="1" applyAlignment="1">
      <alignment horizontal="center"/>
    </xf>
    <xf numFmtId="10" fontId="38" fillId="7" borderId="16" xfId="12" applyNumberFormat="1" applyFont="1" applyFill="1" applyBorder="1" applyAlignment="1">
      <alignment horizontal="center"/>
    </xf>
    <xf numFmtId="0" fontId="41" fillId="49" borderId="51" xfId="12" applyFont="1" applyFill="1" applyBorder="1" applyAlignment="1">
      <alignment horizontal="center"/>
    </xf>
    <xf numFmtId="0" fontId="41" fillId="49" borderId="0" xfId="12" applyFont="1" applyFill="1" applyAlignment="1">
      <alignment horizontal="center"/>
    </xf>
    <xf numFmtId="0" fontId="41" fillId="49" borderId="16" xfId="12" applyFont="1" applyFill="1" applyBorder="1" applyAlignment="1">
      <alignment horizontal="center"/>
    </xf>
    <xf numFmtId="0" fontId="41" fillId="49" borderId="2" xfId="12" applyFont="1" applyFill="1" applyBorder="1" applyAlignment="1">
      <alignment horizontal="center"/>
    </xf>
    <xf numFmtId="0" fontId="41" fillId="49" borderId="2" xfId="12" applyFont="1" applyFill="1" applyBorder="1"/>
    <xf numFmtId="0" fontId="41" fillId="49" borderId="3" xfId="12" applyFont="1" applyFill="1" applyBorder="1"/>
    <xf numFmtId="0" fontId="38" fillId="48" borderId="4" xfId="12" applyFont="1" applyFill="1" applyBorder="1" applyAlignment="1">
      <alignment horizontal="center"/>
    </xf>
    <xf numFmtId="0" fontId="38" fillId="48" borderId="0" xfId="12" applyFont="1" applyFill="1"/>
    <xf numFmtId="0" fontId="39" fillId="48" borderId="0" xfId="12" applyFont="1" applyFill="1" applyAlignment="1">
      <alignment horizontal="right"/>
    </xf>
    <xf numFmtId="0" fontId="39" fillId="48" borderId="5" xfId="12" applyFont="1" applyFill="1" applyBorder="1" applyAlignment="1">
      <alignment horizontal="right"/>
    </xf>
    <xf numFmtId="168" fontId="38" fillId="7" borderId="0" xfId="12" applyNumberFormat="1" applyFont="1" applyFill="1"/>
    <xf numFmtId="168" fontId="38" fillId="7" borderId="5" xfId="12" applyNumberFormat="1" applyFont="1" applyFill="1" applyBorder="1"/>
    <xf numFmtId="0" fontId="38" fillId="7" borderId="9" xfId="12" applyFont="1" applyFill="1" applyBorder="1"/>
    <xf numFmtId="0" fontId="38" fillId="7" borderId="10" xfId="12" applyFont="1" applyFill="1" applyBorder="1"/>
    <xf numFmtId="0" fontId="38" fillId="7" borderId="172" xfId="12" applyFont="1" applyFill="1" applyBorder="1"/>
    <xf numFmtId="0" fontId="38" fillId="7" borderId="11" xfId="12" applyFont="1" applyFill="1" applyBorder="1"/>
    <xf numFmtId="0" fontId="38" fillId="48" borderId="1" xfId="12" applyFont="1" applyFill="1" applyBorder="1"/>
    <xf numFmtId="0" fontId="38" fillId="48" borderId="2" xfId="12" applyFont="1" applyFill="1" applyBorder="1"/>
    <xf numFmtId="0" fontId="39" fillId="48" borderId="2" xfId="12" applyFont="1" applyFill="1" applyBorder="1" applyAlignment="1">
      <alignment horizontal="right"/>
    </xf>
    <xf numFmtId="0" fontId="39" fillId="48" borderId="3" xfId="12" applyFont="1" applyFill="1" applyBorder="1" applyAlignment="1">
      <alignment horizontal="right"/>
    </xf>
    <xf numFmtId="0" fontId="38" fillId="7" borderId="9" xfId="12" applyFont="1" applyFill="1" applyBorder="1" applyAlignment="1">
      <alignment horizontal="center"/>
    </xf>
    <xf numFmtId="0" fontId="38" fillId="7" borderId="5" xfId="12" applyFont="1" applyFill="1" applyBorder="1"/>
    <xf numFmtId="2" fontId="4" fillId="36" borderId="6" xfId="1" applyNumberFormat="1" applyFont="1" applyFill="1" applyBorder="1" applyAlignment="1" applyProtection="1">
      <alignment horizontal="left" vertical="center" wrapText="1"/>
      <protection locked="0"/>
    </xf>
    <xf numFmtId="0" fontId="38" fillId="0" borderId="0" xfId="0" applyFont="1"/>
    <xf numFmtId="0" fontId="17" fillId="46" borderId="1" xfId="0" applyFont="1" applyFill="1" applyBorder="1" applyAlignment="1">
      <alignment horizontal="left" vertical="center" wrapText="1"/>
    </xf>
    <xf numFmtId="0" fontId="17" fillId="22" borderId="12" xfId="0" applyFont="1" applyFill="1" applyBorder="1" applyAlignment="1">
      <alignment horizontal="left" vertical="center" wrapText="1"/>
    </xf>
    <xf numFmtId="0" fontId="17" fillId="11" borderId="40" xfId="0" applyFont="1" applyFill="1" applyBorder="1" applyAlignment="1">
      <alignment horizontal="left" vertical="center" wrapText="1"/>
    </xf>
    <xf numFmtId="49" fontId="17" fillId="11" borderId="40" xfId="0" applyNumberFormat="1" applyFont="1" applyFill="1" applyBorder="1" applyAlignment="1">
      <alignment horizontal="left" vertical="center" wrapText="1"/>
    </xf>
    <xf numFmtId="0" fontId="6" fillId="11" borderId="40" xfId="0" applyFont="1" applyFill="1" applyBorder="1" applyAlignment="1">
      <alignment horizontal="left" vertical="center" wrapText="1"/>
    </xf>
    <xf numFmtId="0" fontId="17" fillId="46" borderId="36" xfId="0" applyFont="1" applyFill="1" applyBorder="1" applyAlignment="1">
      <alignment horizontal="left" vertical="center" wrapText="1"/>
    </xf>
    <xf numFmtId="0" fontId="17" fillId="11" borderId="13" xfId="0" applyFont="1" applyFill="1" applyBorder="1" applyAlignment="1">
      <alignment horizontal="left" vertical="center" wrapText="1"/>
    </xf>
    <xf numFmtId="0" fontId="19" fillId="45" borderId="6" xfId="0" applyFont="1" applyFill="1" applyBorder="1" applyAlignment="1">
      <alignment horizontal="left" vertical="center" wrapText="1"/>
    </xf>
    <xf numFmtId="0" fontId="19" fillId="45" borderId="14" xfId="0" applyFont="1" applyFill="1" applyBorder="1" applyAlignment="1">
      <alignment horizontal="left" vertical="center" wrapText="1"/>
    </xf>
    <xf numFmtId="0" fontId="17" fillId="11" borderId="47" xfId="12" applyFont="1" applyFill="1" applyBorder="1" applyAlignment="1">
      <alignment horizontal="left" vertical="center" wrapText="1"/>
    </xf>
    <xf numFmtId="0" fontId="6" fillId="11" borderId="47" xfId="12" applyFont="1" applyFill="1" applyBorder="1" applyAlignment="1">
      <alignment horizontal="left" vertical="center" wrapText="1"/>
    </xf>
    <xf numFmtId="0" fontId="19" fillId="7" borderId="0" xfId="12" applyFont="1" applyFill="1" applyAlignment="1">
      <alignment horizontal="left" vertical="center" wrapText="1"/>
    </xf>
    <xf numFmtId="0" fontId="4" fillId="7" borderId="0" xfId="12" applyFont="1" applyFill="1" applyAlignment="1">
      <alignment horizontal="left" vertical="center" wrapText="1"/>
    </xf>
    <xf numFmtId="0" fontId="37" fillId="7" borderId="0" xfId="12" applyFont="1" applyFill="1" applyAlignment="1">
      <alignment horizontal="left" vertical="center" wrapText="1"/>
    </xf>
    <xf numFmtId="0" fontId="17" fillId="7" borderId="0" xfId="12" applyFont="1" applyFill="1" applyAlignment="1">
      <alignment horizontal="left" vertical="center" wrapText="1"/>
    </xf>
    <xf numFmtId="0" fontId="19" fillId="0" borderId="188" xfId="12" applyFont="1" applyBorder="1" applyAlignment="1">
      <alignment horizontal="left" vertical="center" wrapText="1"/>
    </xf>
    <xf numFmtId="0" fontId="4" fillId="0" borderId="188" xfId="12" applyFont="1" applyBorder="1" applyAlignment="1">
      <alignment horizontal="left" vertical="center" wrapText="1"/>
    </xf>
    <xf numFmtId="0" fontId="13" fillId="0" borderId="188" xfId="12" applyBorder="1"/>
    <xf numFmtId="0" fontId="18" fillId="7" borderId="0" xfId="12" applyFont="1" applyFill="1" applyAlignment="1">
      <alignment horizontal="center" vertical="top" wrapText="1"/>
    </xf>
    <xf numFmtId="0" fontId="6" fillId="0" borderId="4" xfId="12" applyFont="1" applyBorder="1" applyAlignment="1">
      <alignment horizontal="center" vertical="center"/>
    </xf>
    <xf numFmtId="0" fontId="17" fillId="11" borderId="67" xfId="12" applyFont="1" applyFill="1" applyBorder="1" applyAlignment="1">
      <alignment horizontal="left" vertical="center" wrapText="1"/>
    </xf>
    <xf numFmtId="0" fontId="14" fillId="0" borderId="0" xfId="0" applyFont="1" applyAlignment="1">
      <alignment horizontal="left" vertical="center"/>
    </xf>
    <xf numFmtId="1" fontId="13" fillId="38" borderId="114" xfId="1" applyNumberFormat="1" applyFont="1" applyFill="1" applyBorder="1" applyAlignment="1">
      <alignment horizontal="left" vertical="center" wrapText="1"/>
    </xf>
    <xf numFmtId="1" fontId="19" fillId="38" borderId="41" xfId="1" applyNumberFormat="1" applyFont="1" applyFill="1" applyBorder="1" applyAlignment="1">
      <alignment horizontal="left" vertical="center" wrapText="1"/>
    </xf>
    <xf numFmtId="1" fontId="13" fillId="38" borderId="41" xfId="1" applyNumberFormat="1" applyFont="1" applyFill="1" applyBorder="1" applyAlignment="1">
      <alignment horizontal="left" vertical="center" wrapText="1"/>
    </xf>
    <xf numFmtId="1" fontId="13" fillId="38" borderId="74" xfId="1" applyNumberFormat="1" applyFont="1" applyFill="1" applyBorder="1" applyAlignment="1">
      <alignment horizontal="right" vertical="center" wrapText="1"/>
    </xf>
    <xf numFmtId="2" fontId="13" fillId="19" borderId="114" xfId="1" applyNumberFormat="1" applyFont="1" applyFill="1" applyBorder="1" applyAlignment="1">
      <alignment horizontal="right" vertical="center" wrapText="1"/>
    </xf>
    <xf numFmtId="2" fontId="13" fillId="19" borderId="41" xfId="1" applyNumberFormat="1" applyFont="1" applyFill="1" applyBorder="1" applyAlignment="1">
      <alignment horizontal="right" vertical="center" wrapText="1"/>
    </xf>
    <xf numFmtId="0" fontId="37" fillId="0" borderId="188" xfId="12" applyFont="1" applyBorder="1" applyAlignment="1">
      <alignment horizontal="left" vertical="center" wrapText="1"/>
    </xf>
    <xf numFmtId="0" fontId="17" fillId="0" borderId="188" xfId="12" applyFont="1" applyBorder="1" applyAlignment="1">
      <alignment horizontal="left" vertical="center" wrapText="1"/>
    </xf>
    <xf numFmtId="2" fontId="4" fillId="15" borderId="0" xfId="1" applyNumberFormat="1" applyFont="1" applyFill="1" applyAlignment="1" applyProtection="1">
      <alignment horizontal="center" vertical="center"/>
      <protection locked="0"/>
    </xf>
    <xf numFmtId="0" fontId="38" fillId="7" borderId="4" xfId="12" applyFont="1" applyFill="1" applyBorder="1" applyAlignment="1">
      <alignment horizontal="center"/>
    </xf>
    <xf numFmtId="0" fontId="41" fillId="49" borderId="1" xfId="12" applyFont="1" applyFill="1" applyBorder="1" applyAlignment="1">
      <alignment horizontal="center"/>
    </xf>
    <xf numFmtId="2" fontId="13" fillId="9" borderId="71" xfId="0" applyNumberFormat="1" applyFont="1" applyFill="1" applyBorder="1" applyAlignment="1">
      <alignment horizontal="right" vertical="center" wrapText="1"/>
    </xf>
    <xf numFmtId="169" fontId="38" fillId="7" borderId="16" xfId="12" applyNumberFormat="1" applyFont="1" applyFill="1" applyBorder="1" applyAlignment="1">
      <alignment horizontal="center"/>
    </xf>
    <xf numFmtId="2" fontId="38" fillId="7" borderId="7" xfId="0" applyNumberFormat="1" applyFont="1" applyFill="1" applyBorder="1"/>
    <xf numFmtId="0" fontId="13" fillId="0" borderId="32" xfId="0" applyFont="1" applyBorder="1" applyAlignment="1">
      <alignment vertical="center" wrapText="1"/>
    </xf>
    <xf numFmtId="14" fontId="13" fillId="0" borderId="95" xfId="0" applyNumberFormat="1" applyFont="1" applyBorder="1" applyAlignment="1">
      <alignment vertical="center"/>
    </xf>
    <xf numFmtId="0" fontId="0" fillId="0" borderId="23" xfId="0" applyBorder="1"/>
    <xf numFmtId="0" fontId="0" fillId="0" borderId="6" xfId="0" applyBorder="1"/>
    <xf numFmtId="0" fontId="0" fillId="0" borderId="34" xfId="0" applyBorder="1"/>
    <xf numFmtId="0" fontId="0" fillId="0" borderId="15" xfId="0" applyBorder="1"/>
    <xf numFmtId="0" fontId="0" fillId="0" borderId="25" xfId="0" applyBorder="1"/>
    <xf numFmtId="0" fontId="0" fillId="0" borderId="49" xfId="0" applyBorder="1"/>
    <xf numFmtId="0" fontId="35" fillId="0" borderId="17" xfId="0" applyFont="1" applyBorder="1"/>
    <xf numFmtId="0" fontId="35" fillId="0" borderId="14" xfId="0" applyFont="1" applyBorder="1"/>
    <xf numFmtId="0" fontId="35" fillId="0" borderId="48" xfId="0" applyFont="1" applyBorder="1"/>
    <xf numFmtId="0" fontId="4" fillId="0" borderId="17" xfId="0" applyFont="1" applyBorder="1" applyAlignment="1">
      <alignment horizontal="left" vertical="center" wrapText="1"/>
    </xf>
    <xf numFmtId="0" fontId="26" fillId="50" borderId="17"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17" fillId="11" borderId="19" xfId="0" applyFont="1" applyFill="1" applyBorder="1" applyAlignment="1">
      <alignment horizontal="left" vertical="center" wrapText="1"/>
    </xf>
    <xf numFmtId="0" fontId="4" fillId="9" borderId="6" xfId="0" applyFont="1" applyFill="1" applyBorder="1" applyAlignment="1">
      <alignment horizontal="left" vertical="center" wrapText="1"/>
    </xf>
    <xf numFmtId="2" fontId="4" fillId="15" borderId="7" xfId="0" applyNumberFormat="1" applyFont="1" applyFill="1" applyBorder="1" applyAlignment="1">
      <alignment horizontal="right" vertical="center" wrapText="1"/>
    </xf>
    <xf numFmtId="2" fontId="4" fillId="15" borderId="48" xfId="0" applyNumberFormat="1" applyFont="1" applyFill="1" applyBorder="1" applyAlignment="1">
      <alignment horizontal="right" vertical="center" wrapText="1"/>
    </xf>
    <xf numFmtId="2" fontId="4" fillId="15" borderId="14" xfId="0" applyNumberFormat="1" applyFont="1" applyFill="1" applyBorder="1" applyAlignment="1">
      <alignment horizontal="right" vertical="center" wrapText="1"/>
    </xf>
    <xf numFmtId="2" fontId="4" fillId="0" borderId="14" xfId="0" applyNumberFormat="1" applyFont="1" applyBorder="1" applyAlignment="1">
      <alignment horizontal="right" vertical="center" wrapText="1"/>
    </xf>
    <xf numFmtId="0" fontId="4" fillId="0" borderId="174" xfId="0" applyFont="1" applyBorder="1" applyAlignment="1">
      <alignment horizontal="left" vertical="center" wrapText="1"/>
    </xf>
    <xf numFmtId="0" fontId="4" fillId="0" borderId="93" xfId="0" applyFont="1" applyBorder="1" applyAlignment="1">
      <alignment horizontal="left" vertical="center" wrapText="1"/>
    </xf>
    <xf numFmtId="0" fontId="6" fillId="0" borderId="93" xfId="0" applyFont="1" applyBorder="1" applyAlignment="1">
      <alignment horizontal="left" vertical="center" wrapText="1"/>
    </xf>
    <xf numFmtId="0" fontId="4" fillId="9" borderId="93" xfId="0" applyFont="1" applyFill="1" applyBorder="1" applyAlignment="1">
      <alignment horizontal="left" vertical="center" wrapText="1"/>
    </xf>
    <xf numFmtId="0" fontId="4" fillId="0" borderId="186" xfId="0" applyFont="1" applyBorder="1" applyAlignment="1">
      <alignment horizontal="left" vertical="center" wrapText="1"/>
    </xf>
    <xf numFmtId="0" fontId="13" fillId="0" borderId="41" xfId="0" applyFont="1" applyBorder="1" applyAlignment="1">
      <alignment horizontal="left" vertical="center"/>
    </xf>
    <xf numFmtId="0" fontId="13" fillId="0" borderId="41" xfId="0" applyFont="1" applyBorder="1" applyAlignment="1">
      <alignment horizontal="left" vertical="center" wrapText="1"/>
    </xf>
    <xf numFmtId="0" fontId="4" fillId="0" borderId="34" xfId="1" applyFont="1" applyBorder="1" applyAlignment="1">
      <alignment horizontal="left" vertical="center" wrapText="1"/>
    </xf>
    <xf numFmtId="0" fontId="4" fillId="0" borderId="6" xfId="1" applyFont="1" applyFill="1" applyBorder="1" applyAlignment="1">
      <alignment horizontal="left" vertical="center" wrapText="1"/>
    </xf>
    <xf numFmtId="2" fontId="13" fillId="0" borderId="0" xfId="0" applyNumberFormat="1" applyFont="1" applyAlignment="1">
      <alignment horizontal="left" vertical="center" wrapText="1"/>
    </xf>
    <xf numFmtId="165" fontId="13" fillId="0" borderId="0" xfId="0" applyNumberFormat="1" applyFont="1" applyAlignment="1">
      <alignment horizontal="left" vertical="center" wrapText="1"/>
    </xf>
    <xf numFmtId="165" fontId="45" fillId="51" borderId="196" xfId="0" applyNumberFormat="1" applyFont="1" applyFill="1" applyBorder="1" applyAlignment="1">
      <alignment horizontal="right" wrapText="1"/>
    </xf>
    <xf numFmtId="0" fontId="45" fillId="0" borderId="197" xfId="0" applyFont="1" applyBorder="1" applyAlignment="1">
      <alignment horizontal="left" vertical="center" wrapText="1"/>
    </xf>
    <xf numFmtId="0" fontId="45" fillId="0" borderId="41" xfId="0" applyFont="1" applyBorder="1" applyAlignment="1">
      <alignment horizontal="left" vertical="center" wrapText="1"/>
    </xf>
    <xf numFmtId="2" fontId="45" fillId="52" borderId="198" xfId="0" applyNumberFormat="1" applyFont="1" applyFill="1" applyBorder="1" applyAlignment="1">
      <alignment vertical="center" wrapText="1"/>
    </xf>
    <xf numFmtId="2" fontId="45" fillId="52" borderId="199" xfId="0" applyNumberFormat="1" applyFont="1" applyFill="1" applyBorder="1" applyAlignment="1">
      <alignment vertical="center" wrapText="1"/>
    </xf>
    <xf numFmtId="2" fontId="45" fillId="52" borderId="200" xfId="0" applyNumberFormat="1" applyFont="1" applyFill="1" applyBorder="1" applyAlignment="1">
      <alignment vertical="center" wrapText="1"/>
    </xf>
    <xf numFmtId="2" fontId="45" fillId="52" borderId="201" xfId="0" applyNumberFormat="1" applyFont="1" applyFill="1" applyBorder="1" applyAlignment="1">
      <alignment vertical="center" wrapText="1"/>
    </xf>
    <xf numFmtId="2" fontId="45" fillId="52" borderId="202" xfId="0" applyNumberFormat="1" applyFont="1" applyFill="1" applyBorder="1" applyAlignment="1">
      <alignment vertical="center" wrapText="1"/>
    </xf>
    <xf numFmtId="2" fontId="4" fillId="6" borderId="120" xfId="0" applyNumberFormat="1" applyFont="1" applyFill="1" applyBorder="1" applyAlignment="1">
      <alignment vertical="center" wrapText="1"/>
    </xf>
    <xf numFmtId="2" fontId="45" fillId="52" borderId="44" xfId="0" applyNumberFormat="1" applyFont="1" applyFill="1" applyBorder="1" applyAlignment="1">
      <alignment vertical="center" wrapText="1"/>
    </xf>
    <xf numFmtId="2" fontId="4" fillId="10" borderId="121" xfId="0" applyNumberFormat="1" applyFont="1" applyFill="1" applyBorder="1" applyAlignment="1">
      <alignment vertical="center" wrapText="1"/>
    </xf>
    <xf numFmtId="2" fontId="45" fillId="52" borderId="43" xfId="0" applyNumberFormat="1" applyFont="1" applyFill="1" applyBorder="1" applyAlignment="1">
      <alignment vertical="center" wrapText="1"/>
    </xf>
    <xf numFmtId="2" fontId="4" fillId="10" borderId="203" xfId="0" applyNumberFormat="1" applyFont="1" applyFill="1" applyBorder="1" applyAlignment="1">
      <alignment vertical="center" wrapText="1"/>
    </xf>
    <xf numFmtId="2" fontId="4" fillId="0" borderId="203" xfId="0" applyNumberFormat="1" applyFont="1" applyBorder="1" applyAlignment="1">
      <alignment vertical="center" wrapText="1"/>
    </xf>
    <xf numFmtId="2" fontId="45" fillId="52" borderId="204" xfId="0" applyNumberFormat="1" applyFont="1" applyFill="1" applyBorder="1" applyAlignment="1">
      <alignment vertical="center" wrapText="1"/>
    </xf>
    <xf numFmtId="2" fontId="4" fillId="10" borderId="205" xfId="0" applyNumberFormat="1" applyFont="1" applyFill="1" applyBorder="1" applyAlignment="1">
      <alignment vertical="center" wrapText="1"/>
    </xf>
    <xf numFmtId="2" fontId="4" fillId="10" borderId="206" xfId="0" applyNumberFormat="1" applyFont="1" applyFill="1" applyBorder="1" applyAlignment="1">
      <alignment vertical="center" wrapText="1"/>
    </xf>
    <xf numFmtId="2" fontId="4" fillId="10" borderId="207" xfId="0" applyNumberFormat="1" applyFont="1" applyFill="1" applyBorder="1" applyAlignment="1">
      <alignment vertical="center" wrapText="1"/>
    </xf>
    <xf numFmtId="0" fontId="13" fillId="0" borderId="0" xfId="0" applyFont="1" applyBorder="1" applyAlignment="1">
      <alignment horizontal="left" vertical="center"/>
    </xf>
    <xf numFmtId="2" fontId="45" fillId="52" borderId="208" xfId="0" applyNumberFormat="1" applyFont="1" applyFill="1" applyBorder="1" applyAlignment="1">
      <alignment vertical="center" wrapText="1"/>
    </xf>
    <xf numFmtId="2" fontId="45" fillId="52" borderId="209" xfId="0" applyNumberFormat="1" applyFont="1" applyFill="1" applyBorder="1" applyAlignment="1">
      <alignment vertical="center" wrapText="1"/>
    </xf>
    <xf numFmtId="2" fontId="45" fillId="52" borderId="210" xfId="0" applyNumberFormat="1" applyFont="1" applyFill="1" applyBorder="1" applyAlignment="1">
      <alignment vertical="center" wrapText="1"/>
    </xf>
    <xf numFmtId="2" fontId="45" fillId="52" borderId="211" xfId="0" applyNumberFormat="1" applyFont="1" applyFill="1" applyBorder="1" applyAlignment="1">
      <alignment vertical="center" wrapText="1"/>
    </xf>
    <xf numFmtId="0" fontId="4" fillId="28" borderId="6" xfId="1" applyFont="1" applyFill="1" applyBorder="1" applyAlignment="1">
      <alignment horizontal="left" vertical="center"/>
    </xf>
    <xf numFmtId="0" fontId="27" fillId="15" borderId="0" xfId="1" applyFont="1" applyFill="1" applyAlignment="1">
      <alignment horizontal="center" vertical="center"/>
    </xf>
    <xf numFmtId="0" fontId="4" fillId="30" borderId="6" xfId="1" applyFont="1" applyFill="1" applyBorder="1" applyAlignment="1">
      <alignment horizontal="left" vertical="center" wrapText="1"/>
    </xf>
    <xf numFmtId="0" fontId="4" fillId="34" borderId="6" xfId="1" applyFont="1" applyFill="1" applyBorder="1" applyAlignment="1">
      <alignment horizontal="left" vertical="center"/>
    </xf>
    <xf numFmtId="0" fontId="4" fillId="33" borderId="6" xfId="1" applyFont="1" applyFill="1" applyBorder="1" applyAlignment="1">
      <alignment horizontal="left" vertical="center"/>
    </xf>
    <xf numFmtId="0" fontId="4" fillId="32" borderId="6" xfId="1" applyFont="1" applyFill="1" applyBorder="1" applyAlignment="1">
      <alignment horizontal="left" vertical="center"/>
    </xf>
    <xf numFmtId="0" fontId="4" fillId="39" borderId="34" xfId="1" applyFont="1" applyFill="1" applyBorder="1" applyAlignment="1">
      <alignment horizontal="left" vertical="center" wrapText="1"/>
    </xf>
    <xf numFmtId="0" fontId="4" fillId="39" borderId="23" xfId="1" applyFont="1" applyFill="1" applyBorder="1" applyAlignment="1">
      <alignment horizontal="left" vertical="center" wrapText="1"/>
    </xf>
    <xf numFmtId="0" fontId="4" fillId="0" borderId="6" xfId="1" applyFont="1" applyBorder="1" applyAlignment="1">
      <alignment horizontal="left" vertical="center" wrapText="1"/>
    </xf>
    <xf numFmtId="0" fontId="4" fillId="3" borderId="6" xfId="1" applyFont="1" applyFill="1" applyBorder="1" applyAlignment="1">
      <alignment horizontal="left" vertical="center"/>
    </xf>
    <xf numFmtId="0" fontId="4" fillId="4" borderId="6" xfId="1" applyFont="1" applyFill="1" applyBorder="1" applyAlignment="1">
      <alignment horizontal="left" vertical="center"/>
    </xf>
    <xf numFmtId="0" fontId="4" fillId="5" borderId="6" xfId="1" applyFont="1" applyFill="1" applyBorder="1" applyAlignment="1">
      <alignment horizontal="left" vertical="center"/>
    </xf>
    <xf numFmtId="0" fontId="4" fillId="15" borderId="6" xfId="1" applyFont="1" applyFill="1" applyBorder="1" applyAlignment="1">
      <alignment horizontal="left" vertical="center"/>
    </xf>
    <xf numFmtId="2" fontId="4" fillId="15" borderId="13" xfId="1" applyNumberFormat="1" applyFont="1" applyFill="1" applyBorder="1" applyAlignment="1" applyProtection="1">
      <alignment horizontal="center" vertical="center"/>
      <protection locked="0"/>
    </xf>
    <xf numFmtId="2" fontId="4" fillId="15" borderId="19" xfId="1" applyNumberFormat="1" applyFont="1" applyFill="1" applyBorder="1" applyAlignment="1" applyProtection="1">
      <alignment horizontal="center" vertical="center"/>
      <protection locked="0"/>
    </xf>
    <xf numFmtId="164" fontId="4" fillId="15" borderId="38" xfId="1" applyNumberFormat="1" applyFont="1" applyFill="1" applyBorder="1" applyAlignment="1" applyProtection="1">
      <alignment horizontal="center" vertical="center"/>
      <protection locked="0"/>
    </xf>
    <xf numFmtId="164" fontId="4" fillId="15" borderId="36" xfId="1" applyNumberFormat="1" applyFont="1" applyFill="1" applyBorder="1" applyAlignment="1" applyProtection="1">
      <alignment horizontal="center" vertical="center"/>
      <protection locked="0"/>
    </xf>
    <xf numFmtId="164" fontId="4" fillId="15" borderId="37" xfId="1" applyNumberFormat="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14" fontId="4" fillId="0" borderId="0" xfId="1" applyNumberFormat="1" applyFont="1" applyAlignment="1" applyProtection="1">
      <alignment horizontal="center" vertical="center"/>
      <protection locked="0"/>
    </xf>
    <xf numFmtId="14" fontId="4" fillId="0" borderId="7" xfId="1" applyNumberFormat="1" applyFont="1" applyBorder="1" applyAlignment="1" applyProtection="1">
      <alignment horizontal="center" vertical="center"/>
      <protection locked="0"/>
    </xf>
    <xf numFmtId="0" fontId="6" fillId="15" borderId="4" xfId="1" applyFont="1" applyFill="1" applyBorder="1" applyAlignment="1">
      <alignment horizontal="right" vertical="center"/>
    </xf>
    <xf numFmtId="0" fontId="6" fillId="15" borderId="0" xfId="1" applyFont="1" applyFill="1" applyAlignment="1">
      <alignment horizontal="right" vertical="center"/>
    </xf>
    <xf numFmtId="0" fontId="4" fillId="15" borderId="0" xfId="1" applyFont="1" applyFill="1" applyAlignment="1">
      <alignment horizontal="center" vertical="center" wrapText="1"/>
    </xf>
    <xf numFmtId="0" fontId="2" fillId="15" borderId="0" xfId="2" applyFill="1" applyBorder="1" applyAlignment="1" applyProtection="1">
      <alignment horizontal="center" vertical="center"/>
    </xf>
    <xf numFmtId="0" fontId="24" fillId="15" borderId="0" xfId="2" applyFont="1" applyFill="1" applyBorder="1" applyAlignment="1" applyProtection="1">
      <alignment horizontal="center" vertical="center"/>
    </xf>
    <xf numFmtId="0" fontId="28" fillId="15" borderId="0" xfId="1" applyFont="1" applyFill="1" applyAlignment="1">
      <alignment horizontal="center" vertical="center"/>
    </xf>
    <xf numFmtId="0" fontId="6" fillId="15" borderId="12" xfId="1" applyFont="1" applyFill="1" applyBorder="1" applyAlignment="1">
      <alignment horizontal="left" vertical="center"/>
    </xf>
    <xf numFmtId="0" fontId="6" fillId="15" borderId="13" xfId="1" applyFont="1" applyFill="1" applyBorder="1" applyAlignment="1">
      <alignment horizontal="left" vertical="center"/>
    </xf>
    <xf numFmtId="0" fontId="2" fillId="15" borderId="10" xfId="2" applyFill="1" applyBorder="1" applyAlignment="1" applyProtection="1">
      <alignment horizontal="center" vertical="center"/>
    </xf>
    <xf numFmtId="0" fontId="17" fillId="47" borderId="1" xfId="0" applyFont="1" applyFill="1" applyBorder="1" applyAlignment="1">
      <alignment horizontal="center" vertical="center" wrapText="1"/>
    </xf>
    <xf numFmtId="0" fontId="17" fillId="47" borderId="3" xfId="0" applyFont="1" applyFill="1" applyBorder="1" applyAlignment="1">
      <alignment horizontal="center" vertical="center" wrapText="1"/>
    </xf>
    <xf numFmtId="0" fontId="17" fillId="11" borderId="136" xfId="0" applyFont="1" applyFill="1" applyBorder="1" applyAlignment="1">
      <alignment vertical="center" wrapText="1"/>
    </xf>
    <xf numFmtId="0" fontId="17" fillId="11" borderId="137" xfId="0" applyFont="1" applyFill="1" applyBorder="1" applyAlignment="1">
      <alignment vertical="center" wrapText="1"/>
    </xf>
    <xf numFmtId="0" fontId="6" fillId="24" borderId="35" xfId="1" applyFont="1" applyFill="1" applyBorder="1" applyAlignment="1" applyProtection="1">
      <alignment horizontal="center" vertical="center" wrapText="1"/>
      <protection locked="0"/>
    </xf>
    <xf numFmtId="0" fontId="6" fillId="24" borderId="37" xfId="1" applyFont="1" applyFill="1" applyBorder="1" applyAlignment="1" applyProtection="1">
      <alignment horizontal="center" vertical="center" wrapText="1"/>
      <protection locked="0"/>
    </xf>
    <xf numFmtId="0" fontId="6" fillId="0" borderId="20" xfId="12" applyFont="1" applyBorder="1" applyAlignment="1">
      <alignment horizontal="center" vertical="top" wrapText="1"/>
    </xf>
    <xf numFmtId="0" fontId="18" fillId="0" borderId="105" xfId="12" applyFont="1" applyBorder="1" applyAlignment="1">
      <alignment horizontal="center" vertical="top" wrapText="1"/>
    </xf>
    <xf numFmtId="0" fontId="18" fillId="0" borderId="187" xfId="12" applyFont="1" applyBorder="1" applyAlignment="1">
      <alignment horizontal="center" vertical="top" wrapText="1"/>
    </xf>
    <xf numFmtId="0" fontId="6" fillId="24" borderId="136" xfId="1" applyFont="1" applyFill="1" applyBorder="1" applyAlignment="1" applyProtection="1">
      <alignment horizontal="center" vertical="center" wrapText="1"/>
      <protection locked="0"/>
    </xf>
    <xf numFmtId="0" fontId="6" fillId="24" borderId="189" xfId="1" applyFont="1" applyFill="1" applyBorder="1" applyAlignment="1" applyProtection="1">
      <alignment horizontal="center" vertical="center" wrapText="1"/>
      <protection locked="0"/>
    </xf>
    <xf numFmtId="0" fontId="1" fillId="7" borderId="4" xfId="12" quotePrefix="1" applyFont="1" applyFill="1" applyBorder="1" applyAlignment="1">
      <alignment horizontal="center"/>
    </xf>
    <xf numFmtId="0" fontId="1" fillId="7" borderId="5" xfId="12" quotePrefix="1" applyFont="1" applyFill="1" applyBorder="1" applyAlignment="1">
      <alignment horizontal="center"/>
    </xf>
    <xf numFmtId="0" fontId="38" fillId="7" borderId="4" xfId="12" applyFont="1" applyFill="1" applyBorder="1" applyAlignment="1">
      <alignment horizontal="center"/>
    </xf>
    <xf numFmtId="0" fontId="38" fillId="7" borderId="5" xfId="12" applyFont="1" applyFill="1" applyBorder="1" applyAlignment="1">
      <alignment horizontal="center"/>
    </xf>
    <xf numFmtId="0" fontId="42" fillId="7" borderId="179" xfId="12" applyFont="1" applyFill="1" applyBorder="1" applyAlignment="1">
      <alignment horizontal="left" vertical="center" wrapText="1"/>
    </xf>
    <xf numFmtId="0" fontId="38" fillId="7" borderId="190" xfId="12" applyFont="1" applyFill="1" applyBorder="1" applyAlignment="1">
      <alignment horizontal="left" vertical="center" wrapText="1"/>
    </xf>
    <xf numFmtId="0" fontId="38" fillId="7" borderId="191" xfId="12" applyFont="1" applyFill="1" applyBorder="1" applyAlignment="1">
      <alignment horizontal="left" vertical="center" wrapText="1"/>
    </xf>
    <xf numFmtId="0" fontId="38" fillId="7" borderId="192" xfId="12" applyFont="1" applyFill="1" applyBorder="1" applyAlignment="1">
      <alignment horizontal="left" vertical="center" wrapText="1"/>
    </xf>
    <xf numFmtId="0" fontId="38" fillId="7" borderId="0" xfId="12" applyFont="1" applyFill="1" applyAlignment="1">
      <alignment horizontal="left" vertical="center" wrapText="1"/>
    </xf>
    <xf numFmtId="0" fontId="38" fillId="7" borderId="193" xfId="12" applyFont="1" applyFill="1" applyBorder="1" applyAlignment="1">
      <alignment horizontal="left" vertical="center" wrapText="1"/>
    </xf>
    <xf numFmtId="0" fontId="38" fillId="7" borderId="194" xfId="12" applyFont="1" applyFill="1" applyBorder="1" applyAlignment="1">
      <alignment horizontal="left" vertical="center" wrapText="1"/>
    </xf>
    <xf numFmtId="0" fontId="38" fillId="7" borderId="188" xfId="12" applyFont="1" applyFill="1" applyBorder="1" applyAlignment="1">
      <alignment horizontal="left" vertical="center" wrapText="1"/>
    </xf>
    <xf numFmtId="0" fontId="38" fillId="7" borderId="195" xfId="12" applyFont="1" applyFill="1" applyBorder="1" applyAlignment="1">
      <alignment horizontal="left" vertical="center" wrapText="1"/>
    </xf>
    <xf numFmtId="0" fontId="17" fillId="41" borderId="35" xfId="12" applyFont="1" applyFill="1" applyBorder="1" applyAlignment="1">
      <alignment horizontal="center" vertical="center" wrapText="1"/>
    </xf>
    <xf numFmtId="0" fontId="17" fillId="41" borderId="36" xfId="12" applyFont="1" applyFill="1" applyBorder="1" applyAlignment="1">
      <alignment horizontal="center" vertical="center" wrapText="1"/>
    </xf>
    <xf numFmtId="0" fontId="17" fillId="41" borderId="37" xfId="12" applyFont="1" applyFill="1" applyBorder="1" applyAlignment="1">
      <alignment horizontal="center" vertical="center" wrapText="1"/>
    </xf>
    <xf numFmtId="0" fontId="6" fillId="0" borderId="105" xfId="12" applyFont="1" applyBorder="1" applyAlignment="1">
      <alignment horizontal="center" vertical="top" wrapText="1"/>
    </xf>
    <xf numFmtId="0" fontId="6" fillId="0" borderId="187" xfId="12" applyFont="1" applyBorder="1" applyAlignment="1">
      <alignment horizontal="center" vertical="top" wrapText="1"/>
    </xf>
    <xf numFmtId="0" fontId="41" fillId="49" borderId="1" xfId="12" applyFont="1" applyFill="1" applyBorder="1" applyAlignment="1">
      <alignment horizontal="center"/>
    </xf>
    <xf numFmtId="0" fontId="41" fillId="49" borderId="3" xfId="12" applyFont="1" applyFill="1" applyBorder="1" applyAlignment="1">
      <alignment horizontal="center"/>
    </xf>
    <xf numFmtId="0" fontId="44" fillId="7" borderId="4" xfId="12" applyFont="1" applyFill="1" applyBorder="1" applyAlignment="1">
      <alignment horizontal="center"/>
    </xf>
    <xf numFmtId="0" fontId="44" fillId="7" borderId="5" xfId="12" applyFont="1" applyFill="1" applyBorder="1" applyAlignment="1">
      <alignment horizontal="center"/>
    </xf>
    <xf numFmtId="0" fontId="38" fillId="7" borderId="4" xfId="12" quotePrefix="1" applyFont="1" applyFill="1" applyBorder="1" applyAlignment="1">
      <alignment horizontal="center"/>
    </xf>
    <xf numFmtId="0" fontId="38" fillId="7" borderId="5" xfId="12" quotePrefix="1" applyFont="1" applyFill="1" applyBorder="1" applyAlignment="1">
      <alignment horizontal="center"/>
    </xf>
    <xf numFmtId="0" fontId="1" fillId="7" borderId="4" xfId="12" applyFont="1" applyFill="1" applyBorder="1" applyAlignment="1">
      <alignment horizontal="center"/>
    </xf>
    <xf numFmtId="0" fontId="1" fillId="7" borderId="5" xfId="12" applyFont="1" applyFill="1" applyBorder="1" applyAlignment="1">
      <alignment horizontal="center"/>
    </xf>
    <xf numFmtId="0" fontId="17" fillId="15" borderId="107" xfId="0" applyFont="1" applyFill="1" applyBorder="1" applyAlignment="1">
      <alignment horizontal="left" vertical="center" wrapText="1"/>
    </xf>
    <xf numFmtId="0" fontId="17" fillId="15" borderId="108" xfId="0" applyFont="1" applyFill="1" applyBorder="1" applyAlignment="1">
      <alignment horizontal="left" vertical="center" wrapText="1"/>
    </xf>
    <xf numFmtId="0" fontId="17" fillId="15" borderId="109" xfId="0" applyFont="1" applyFill="1" applyBorder="1" applyAlignment="1">
      <alignment horizontal="left" vertical="center" wrapText="1"/>
    </xf>
    <xf numFmtId="0" fontId="43" fillId="0" borderId="35" xfId="0" applyFont="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4" fillId="14" borderId="99" xfId="0" applyFont="1" applyFill="1" applyBorder="1" applyAlignment="1">
      <alignment horizontal="center" vertical="center" wrapText="1"/>
    </xf>
    <xf numFmtId="0" fontId="4" fillId="14" borderId="185" xfId="0" applyFont="1" applyFill="1" applyBorder="1" applyAlignment="1">
      <alignment horizontal="center" vertical="center" wrapText="1"/>
    </xf>
    <xf numFmtId="0" fontId="14" fillId="24" borderId="9" xfId="0" applyFont="1" applyFill="1" applyBorder="1" applyAlignment="1">
      <alignment horizontal="center" vertical="center"/>
    </xf>
    <xf numFmtId="0" fontId="14" fillId="24" borderId="10" xfId="0" applyFont="1" applyFill="1" applyBorder="1" applyAlignment="1">
      <alignment horizontal="center" vertical="center"/>
    </xf>
    <xf numFmtId="0" fontId="14" fillId="15" borderId="91" xfId="0" applyFont="1" applyFill="1" applyBorder="1" applyAlignment="1">
      <alignment horizontal="center" vertical="center" wrapText="1"/>
    </xf>
    <xf numFmtId="0" fontId="14" fillId="15" borderId="123" xfId="0" applyFont="1" applyFill="1" applyBorder="1" applyAlignment="1">
      <alignment horizontal="center" vertical="center" wrapText="1"/>
    </xf>
    <xf numFmtId="0" fontId="4" fillId="14" borderId="126" xfId="0" applyFont="1" applyFill="1" applyBorder="1" applyAlignment="1">
      <alignment horizontal="center" vertical="center" wrapText="1"/>
    </xf>
    <xf numFmtId="0" fontId="4" fillId="14" borderId="168" xfId="0" applyFont="1" applyFill="1" applyBorder="1" applyAlignment="1">
      <alignment horizontal="center" vertical="center" wrapText="1"/>
    </xf>
    <xf numFmtId="0" fontId="4" fillId="14" borderId="46" xfId="0" applyFont="1" applyFill="1" applyBorder="1" applyAlignment="1">
      <alignment horizontal="center" vertical="center" wrapText="1"/>
    </xf>
    <xf numFmtId="0" fontId="4" fillId="14" borderId="114" xfId="0" applyFont="1" applyFill="1" applyBorder="1" applyAlignment="1">
      <alignment horizontal="center" vertical="center" wrapText="1"/>
    </xf>
    <xf numFmtId="0" fontId="13" fillId="0" borderId="9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91" xfId="0" applyFont="1" applyBorder="1" applyAlignment="1">
      <alignment horizontal="left" vertical="center" wrapTex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6" fillId="24" borderId="36" xfId="1" applyFont="1" applyFill="1" applyBorder="1" applyAlignment="1" applyProtection="1">
      <alignment horizontal="center" vertical="center" wrapText="1"/>
      <protection locked="0"/>
    </xf>
  </cellXfs>
  <cellStyles count="13">
    <cellStyle name="Hyperlink" xfId="2" builtinId="8"/>
    <cellStyle name="Normal" xfId="0" builtinId="0"/>
    <cellStyle name="Normal 2" xfId="1"/>
    <cellStyle name="Normal 2 2" xfId="3"/>
    <cellStyle name="Normal 2 2 2" xfId="10"/>
    <cellStyle name="Normal 3" xfId="4"/>
    <cellStyle name="Normal 3 2" xfId="9"/>
    <cellStyle name="Normal 3 2 2" xfId="12"/>
    <cellStyle name="Normal 4" xfId="5"/>
    <cellStyle name="Normal 5" xfId="6"/>
    <cellStyle name="Normal 6" xfId="7"/>
    <cellStyle name="Normal 7" xfId="11"/>
    <cellStyle name="Percent 2" xfId="8"/>
  </cellStyles>
  <dxfs count="1755">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dxf>
    <dxf>
      <border outline="0">
        <bottom style="medium">
          <color auto="1"/>
        </bottom>
      </border>
    </dxf>
    <dxf>
      <font>
        <strike val="0"/>
        <outline val="0"/>
        <shadow val="0"/>
        <u val="none"/>
        <vertAlign val="baseline"/>
        <sz val="11"/>
        <name val="Calibri"/>
        <scheme val="minor"/>
      </font>
      <fill>
        <patternFill patternType="solid">
          <fgColor indexed="64"/>
          <bgColor theme="0" tint="-0.14996795556505021"/>
        </patternFill>
      </fill>
      <border diagonalUp="0" diagonalDown="0" outline="0">
        <left style="thin">
          <color auto="1"/>
        </left>
        <right style="thin">
          <color auto="1"/>
        </right>
        <top/>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rgb="FF808080"/>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style="thin">
          <color auto="1"/>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solid">
          <fgColor indexed="64"/>
          <bgColor rgb="FFFFFF99"/>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rgb="FF000000"/>
        </left>
        <right/>
        <top style="medium">
          <color auto="1"/>
        </top>
        <bottom style="medium">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1"/>
        <color rgb="FFFFFFFF"/>
        <name val="Arial"/>
        <scheme val="none"/>
      </font>
      <numFmt numFmtId="0" formatCode="General"/>
      <fill>
        <patternFill patternType="solid">
          <fgColor indexed="64"/>
          <bgColor rgb="FFFFFF99"/>
        </patternFill>
      </fill>
      <alignment horizontal="left" vertical="center" textRotation="0" wrapText="1" indent="0" justifyLastLine="0" shrinkToFit="0" readingOrder="0"/>
      <border diagonalUp="0" diagonalDown="0">
        <left style="medium">
          <color indexed="64"/>
        </left>
        <right/>
        <top style="medium">
          <color auto="1"/>
        </top>
        <bottom style="medium">
          <color auto="1"/>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fill>
        <patternFill patternType="solid">
          <fgColor rgb="FF000000"/>
          <bgColor theme="0" tint="-0.249977111117893"/>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strike val="0"/>
        <condense val="0"/>
        <extend val="0"/>
        <outline val="0"/>
        <shadow val="0"/>
        <u val="none"/>
        <vertAlign val="baseline"/>
        <sz val="11"/>
        <color rgb="FF000000"/>
        <name val="Arial"/>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Arial"/>
        <scheme val="none"/>
      </font>
      <fill>
        <patternFill patternType="solid">
          <fgColor rgb="FF000000"/>
          <bgColor rgb="FFC0C0C0"/>
        </patternFill>
      </fill>
      <alignment horizontal="left" vertical="center" textRotation="0" wrapText="1" indent="0" justifyLastLine="0" shrinkToFit="0" readingOrder="0"/>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medium">
          <color indexed="64"/>
        </left>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ill>
        <patternFill>
          <bgColor theme="5"/>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rgb="FF000000"/>
        </left>
        <right style="medium">
          <color indexed="64"/>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medium">
          <color indexed="64"/>
        </left>
        <right style="thin">
          <color auto="1"/>
        </right>
        <top style="medium">
          <color auto="1"/>
        </top>
        <bottom style="medium">
          <color auto="1"/>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medium">
          <color rgb="FF000000"/>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medium">
          <color rgb="FF000000"/>
        </left>
        <right style="thin">
          <color indexed="64"/>
        </right>
        <top style="thin">
          <color indexed="64"/>
        </top>
        <bottom style="thin">
          <color indexed="64"/>
        </bottom>
        <vertical/>
        <horizontal/>
      </border>
    </dxf>
    <dxf>
      <border outline="0">
        <right style="medium">
          <color indexed="64"/>
        </right>
        <top style="medium">
          <color indexed="64"/>
        </top>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dxf>
    <dxf>
      <alignment horizontal="right" vertical="center" textRotation="0" indent="0" justifyLastLine="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wrapText="0" indent="0" justifyLastLine="0" shrinkToFit="0" readingOrder="0"/>
      <border>
        <left style="thin">
          <color indexed="64"/>
        </left>
      </border>
    </dxf>
    <dxf>
      <numFmt numFmtId="2" formatCode="0.00"/>
    </dxf>
    <dxf>
      <alignment horizontal="right" vertical="center" textRotation="0" wrapText="0" indent="0" justifyLastLine="0" shrinkToFit="0" readingOrder="0"/>
      <border>
        <right style="thin">
          <color indexed="64"/>
        </right>
      </border>
    </dxf>
    <dxf>
      <border outline="0">
        <right style="thin">
          <color indexed="64"/>
        </right>
      </border>
    </dxf>
    <dxf>
      <border outline="0">
        <top style="thin">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FFFF99"/>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VWPTDW!$G$368:$CI$368</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A07A-46EE-88A6-AB26277F718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VWPTDW!$G$369:$CI$369</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A07A-46EE-88A6-AB26277F718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VWPTDW!$G$370:$CI$370</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A07A-46EE-88A6-AB26277F718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VWPTDW!$G$371:$CI$371</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A07A-46EE-88A6-AB26277F718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VWPTDW!$G$372:$CI$372</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A07A-46EE-88A6-AB26277F718A}"/>
            </c:ext>
          </c:extLst>
        </c:ser>
        <c:dLbls>
          <c:showLegendKey val="0"/>
          <c:showVal val="0"/>
          <c:showCatName val="0"/>
          <c:showSerName val="0"/>
          <c:showPercent val="0"/>
          <c:showBubbleSize val="0"/>
        </c:dLbls>
        <c:axId val="353567968"/>
        <c:axId val="35415457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VWPTDW!$G$373:$CI$373</c:f>
              <c:numCache>
                <c:formatCode>0.00</c:formatCode>
                <c:ptCount val="81"/>
                <c:pt idx="0">
                  <c:v>7.1</c:v>
                </c:pt>
                <c:pt idx="1">
                  <c:v>6.7700000000000014</c:v>
                </c:pt>
                <c:pt idx="2">
                  <c:v>7.24</c:v>
                </c:pt>
                <c:pt idx="3">
                  <c:v>7.153900000000001</c:v>
                </c:pt>
                <c:pt idx="4">
                  <c:v>7.145900000000001</c:v>
                </c:pt>
                <c:pt idx="5">
                  <c:v>7.137900000000001</c:v>
                </c:pt>
                <c:pt idx="6">
                  <c:v>5.6299000000000001</c:v>
                </c:pt>
                <c:pt idx="7">
                  <c:v>5.6219000000000001</c:v>
                </c:pt>
                <c:pt idx="8">
                  <c:v>5.6139000000000001</c:v>
                </c:pt>
                <c:pt idx="9">
                  <c:v>5.6059000000000001</c:v>
                </c:pt>
                <c:pt idx="10">
                  <c:v>5.5979000000000001</c:v>
                </c:pt>
                <c:pt idx="11">
                  <c:v>4.7499000000000002</c:v>
                </c:pt>
                <c:pt idx="12">
                  <c:v>4.7419000000000002</c:v>
                </c:pt>
                <c:pt idx="13">
                  <c:v>4.7339000000000002</c:v>
                </c:pt>
                <c:pt idx="14">
                  <c:v>4.7259000000000002</c:v>
                </c:pt>
                <c:pt idx="15">
                  <c:v>4.7179000000000002</c:v>
                </c:pt>
                <c:pt idx="16">
                  <c:v>4.7099000000000002</c:v>
                </c:pt>
                <c:pt idx="17">
                  <c:v>4.7019000000000002</c:v>
                </c:pt>
                <c:pt idx="18">
                  <c:v>4.6939000000000002</c:v>
                </c:pt>
                <c:pt idx="19">
                  <c:v>4.6859000000000002</c:v>
                </c:pt>
                <c:pt idx="20">
                  <c:v>4.6779000000000002</c:v>
                </c:pt>
                <c:pt idx="21">
                  <c:v>4.6699000000000002</c:v>
                </c:pt>
                <c:pt idx="22">
                  <c:v>4.6619000000000002</c:v>
                </c:pt>
                <c:pt idx="23">
                  <c:v>4.6539000000000001</c:v>
                </c:pt>
                <c:pt idx="24">
                  <c:v>4.6459000000000001</c:v>
                </c:pt>
                <c:pt idx="25">
                  <c:v>4.6379000000000001</c:v>
                </c:pt>
                <c:pt idx="26">
                  <c:v>4.6299000000000001</c:v>
                </c:pt>
                <c:pt idx="27">
                  <c:v>4.6219000000000001</c:v>
                </c:pt>
                <c:pt idx="28">
                  <c:v>4.6139000000000001</c:v>
                </c:pt>
                <c:pt idx="29">
                  <c:v>4.6059000000000001</c:v>
                </c:pt>
                <c:pt idx="30">
                  <c:v>4.5979000000000001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A07A-46EE-88A6-AB26277F718A}"/>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VWPTDW!$G$374:$CI$374</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A07A-46EE-88A6-AB26277F718A}"/>
            </c:ext>
          </c:extLst>
        </c:ser>
        <c:dLbls>
          <c:showLegendKey val="0"/>
          <c:showVal val="0"/>
          <c:showCatName val="0"/>
          <c:showSerName val="0"/>
          <c:showPercent val="0"/>
          <c:showBubbleSize val="0"/>
        </c:dLbls>
        <c:marker val="1"/>
        <c:smooth val="0"/>
        <c:axId val="353567968"/>
        <c:axId val="354154576"/>
      </c:lineChart>
      <c:catAx>
        <c:axId val="353567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4154576"/>
        <c:crosses val="autoZero"/>
        <c:auto val="1"/>
        <c:lblAlgn val="ctr"/>
        <c:lblOffset val="100"/>
        <c:tickLblSkip val="2"/>
        <c:tickMarkSkip val="1"/>
        <c:noMultiLvlLbl val="0"/>
      </c:catAx>
      <c:valAx>
        <c:axId val="35415457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3567968"/>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2"/>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VWPTDW!$G$377:$CI$377</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8F42-4204-AC4F-BA8878CF87EA}"/>
            </c:ext>
          </c:extLst>
        </c:ser>
        <c:ser>
          <c:idx val="0"/>
          <c:order val="1"/>
          <c:tx>
            <c:v>Unmeasured 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VWPTDW!$G$378:$CI$378</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8F42-4204-AC4F-BA8878CF87EA}"/>
            </c:ext>
          </c:extLst>
        </c:ser>
        <c:ser>
          <c:idx val="1"/>
          <c:order val="2"/>
          <c:tx>
            <c:v>Non-household consumption</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VWPTDW!$G$379:$CI$379</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8F42-4204-AC4F-BA8878CF87EA}"/>
            </c:ext>
          </c:extLst>
        </c:ser>
        <c:ser>
          <c:idx val="2"/>
          <c:order val="3"/>
          <c:tx>
            <c:v>Total leakage</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VWPTDW!$G$380:$CI$380</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8F42-4204-AC4F-BA8878CF87EA}"/>
            </c:ext>
          </c:extLst>
        </c:ser>
        <c:ser>
          <c:idx val="3"/>
          <c:order val="4"/>
          <c:tx>
            <c:v>Other components of demand</c:v>
          </c:tx>
          <c:spPr>
            <a:ln w="25400">
              <a:noFill/>
            </a:ln>
          </c:spPr>
          <c:cat>
            <c:strRef>
              <c:f>VWPTDW!$G$23:$CI$23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VWPTDW!$G$381:$CI$381</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8F42-4204-AC4F-BA8878CF87EA}"/>
            </c:ext>
          </c:extLst>
        </c:ser>
        <c:dLbls>
          <c:showLegendKey val="0"/>
          <c:showVal val="0"/>
          <c:showCatName val="0"/>
          <c:showSerName val="0"/>
          <c:showPercent val="0"/>
          <c:showBubbleSize val="0"/>
        </c:dLbls>
        <c:axId val="150267872"/>
        <c:axId val="353922960"/>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VWPTDW!$G$382:$CI$382</c:f>
              <c:numCache>
                <c:formatCode>0.00</c:formatCode>
                <c:ptCount val="81"/>
                <c:pt idx="0">
                  <c:v>7.1</c:v>
                </c:pt>
                <c:pt idx="1">
                  <c:v>6.7700000000000014</c:v>
                </c:pt>
                <c:pt idx="2">
                  <c:v>7.24</c:v>
                </c:pt>
                <c:pt idx="3">
                  <c:v>7.153900000000001</c:v>
                </c:pt>
                <c:pt idx="4">
                  <c:v>7.145900000000001</c:v>
                </c:pt>
                <c:pt idx="5">
                  <c:v>7.137900000000001</c:v>
                </c:pt>
                <c:pt idx="6">
                  <c:v>5.6299000000000001</c:v>
                </c:pt>
                <c:pt idx="7">
                  <c:v>5.6219000000000001</c:v>
                </c:pt>
                <c:pt idx="8">
                  <c:v>5.6139000000000001</c:v>
                </c:pt>
                <c:pt idx="9">
                  <c:v>5.6059000000000001</c:v>
                </c:pt>
                <c:pt idx="10">
                  <c:v>5.5979000000000001</c:v>
                </c:pt>
                <c:pt idx="11">
                  <c:v>4.7499000000000002</c:v>
                </c:pt>
                <c:pt idx="12">
                  <c:v>4.7419000000000002</c:v>
                </c:pt>
                <c:pt idx="13">
                  <c:v>4.7339000000000002</c:v>
                </c:pt>
                <c:pt idx="14">
                  <c:v>4.7259000000000002</c:v>
                </c:pt>
                <c:pt idx="15">
                  <c:v>4.7179000000000002</c:v>
                </c:pt>
                <c:pt idx="16">
                  <c:v>4.7099000000000002</c:v>
                </c:pt>
                <c:pt idx="17">
                  <c:v>4.7019000000000002</c:v>
                </c:pt>
                <c:pt idx="18">
                  <c:v>4.6939000000000002</c:v>
                </c:pt>
                <c:pt idx="19">
                  <c:v>4.6859000000000002</c:v>
                </c:pt>
                <c:pt idx="20">
                  <c:v>4.6779000000000002</c:v>
                </c:pt>
                <c:pt idx="21">
                  <c:v>4.6699000000000002</c:v>
                </c:pt>
                <c:pt idx="22">
                  <c:v>4.6619000000000002</c:v>
                </c:pt>
                <c:pt idx="23">
                  <c:v>4.6539000000000001</c:v>
                </c:pt>
                <c:pt idx="24">
                  <c:v>4.6459000000000001</c:v>
                </c:pt>
                <c:pt idx="25">
                  <c:v>4.6379000000000001</c:v>
                </c:pt>
                <c:pt idx="26">
                  <c:v>4.6299000000000001</c:v>
                </c:pt>
                <c:pt idx="27">
                  <c:v>4.6219000000000001</c:v>
                </c:pt>
                <c:pt idx="28">
                  <c:v>4.6139000000000001</c:v>
                </c:pt>
                <c:pt idx="29">
                  <c:v>4.6059000000000001</c:v>
                </c:pt>
                <c:pt idx="30">
                  <c:v>4.5979000000000001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8F42-4204-AC4F-BA8878CF87EA}"/>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VWPTDW!$G$383:$CI$383</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8F42-4204-AC4F-BA8878CF87EA}"/>
            </c:ext>
          </c:extLst>
        </c:ser>
        <c:dLbls>
          <c:showLegendKey val="0"/>
          <c:showVal val="0"/>
          <c:showCatName val="0"/>
          <c:showSerName val="0"/>
          <c:showPercent val="0"/>
          <c:showBubbleSize val="0"/>
        </c:dLbls>
        <c:marker val="1"/>
        <c:smooth val="0"/>
        <c:axId val="150267872"/>
        <c:axId val="353922960"/>
      </c:lineChart>
      <c:catAx>
        <c:axId val="15026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3922960"/>
        <c:crosses val="autoZero"/>
        <c:auto val="1"/>
        <c:lblAlgn val="ctr"/>
        <c:lblOffset val="100"/>
        <c:tickLblSkip val="2"/>
        <c:tickMarkSkip val="1"/>
        <c:noMultiLvlLbl val="0"/>
      </c:catAx>
      <c:valAx>
        <c:axId val="35392296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26787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4"/>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VWPTDW!$G$386:$CI$386</c:f>
              <c:numCache>
                <c:formatCode>0.00</c:formatCode>
                <c:ptCount val="81"/>
                <c:pt idx="0">
                  <c:v>0.47000000000000003</c:v>
                </c:pt>
                <c:pt idx="1">
                  <c:v>0.62</c:v>
                </c:pt>
                <c:pt idx="2">
                  <c:v>0.59500000000000008</c:v>
                </c:pt>
                <c:pt idx="3">
                  <c:v>0.59</c:v>
                </c:pt>
                <c:pt idx="4">
                  <c:v>0.91999999999999993</c:v>
                </c:pt>
                <c:pt idx="5">
                  <c:v>0.95</c:v>
                </c:pt>
                <c:pt idx="6">
                  <c:v>0.98</c:v>
                </c:pt>
                <c:pt idx="7">
                  <c:v>1.01</c:v>
                </c:pt>
                <c:pt idx="8">
                  <c:v>1.02</c:v>
                </c:pt>
                <c:pt idx="9">
                  <c:v>1.02</c:v>
                </c:pt>
                <c:pt idx="10">
                  <c:v>1.02</c:v>
                </c:pt>
                <c:pt idx="11">
                  <c:v>1.02</c:v>
                </c:pt>
                <c:pt idx="12">
                  <c:v>1.03</c:v>
                </c:pt>
                <c:pt idx="13">
                  <c:v>1.03</c:v>
                </c:pt>
                <c:pt idx="14">
                  <c:v>1.03</c:v>
                </c:pt>
                <c:pt idx="15">
                  <c:v>1.04</c:v>
                </c:pt>
                <c:pt idx="16">
                  <c:v>1.04</c:v>
                </c:pt>
                <c:pt idx="17">
                  <c:v>1.04</c:v>
                </c:pt>
                <c:pt idx="18">
                  <c:v>1.05</c:v>
                </c:pt>
                <c:pt idx="19">
                  <c:v>1.05</c:v>
                </c:pt>
                <c:pt idx="20">
                  <c:v>1.05</c:v>
                </c:pt>
                <c:pt idx="21">
                  <c:v>1.05</c:v>
                </c:pt>
                <c:pt idx="22">
                  <c:v>1.06</c:v>
                </c:pt>
                <c:pt idx="23">
                  <c:v>1.06</c:v>
                </c:pt>
                <c:pt idx="24">
                  <c:v>1.06</c:v>
                </c:pt>
                <c:pt idx="25">
                  <c:v>1.07</c:v>
                </c:pt>
                <c:pt idx="26">
                  <c:v>1.07</c:v>
                </c:pt>
                <c:pt idx="27">
                  <c:v>1.07</c:v>
                </c:pt>
                <c:pt idx="28">
                  <c:v>1.08</c:v>
                </c:pt>
                <c:pt idx="29">
                  <c:v>1.08</c:v>
                </c:pt>
                <c:pt idx="30">
                  <c:v>1.08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3840-4112-B993-72E7F058DCEB}"/>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VWPTDW!$G$387:$CI$387</c:f>
              <c:numCache>
                <c:formatCode>0.00</c:formatCode>
                <c:ptCount val="81"/>
                <c:pt idx="0">
                  <c:v>0.1</c:v>
                </c:pt>
                <c:pt idx="1">
                  <c:v>0.14000000000000001</c:v>
                </c:pt>
                <c:pt idx="2">
                  <c:v>6.5000000000000002E-2</c:v>
                </c:pt>
                <c:pt idx="3">
                  <c:v>7.0000000000000007E-2</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pt idx="12">
                  <c:v>0.15000000000000002</c:v>
                </c:pt>
                <c:pt idx="13">
                  <c:v>0.15000000000000002</c:v>
                </c:pt>
                <c:pt idx="14">
                  <c:v>0.15000000000000002</c:v>
                </c:pt>
                <c:pt idx="15">
                  <c:v>0.15000000000000002</c:v>
                </c:pt>
                <c:pt idx="16">
                  <c:v>0.15000000000000002</c:v>
                </c:pt>
                <c:pt idx="17">
                  <c:v>0.15000000000000002</c:v>
                </c:pt>
                <c:pt idx="18">
                  <c:v>0.15000000000000002</c:v>
                </c:pt>
                <c:pt idx="19">
                  <c:v>0.15000000000000002</c:v>
                </c:pt>
                <c:pt idx="20">
                  <c:v>0.15000000000000002</c:v>
                </c:pt>
                <c:pt idx="21">
                  <c:v>0.15000000000000002</c:v>
                </c:pt>
                <c:pt idx="22">
                  <c:v>0.15000000000000002</c:v>
                </c:pt>
                <c:pt idx="23">
                  <c:v>0.15000000000000002</c:v>
                </c:pt>
                <c:pt idx="24">
                  <c:v>0.15000000000000002</c:v>
                </c:pt>
                <c:pt idx="25">
                  <c:v>0.15000000000000002</c:v>
                </c:pt>
                <c:pt idx="26">
                  <c:v>0.15000000000000002</c:v>
                </c:pt>
                <c:pt idx="27">
                  <c:v>0.15000000000000002</c:v>
                </c:pt>
                <c:pt idx="28">
                  <c:v>0.15000000000000002</c:v>
                </c:pt>
                <c:pt idx="29">
                  <c:v>0.15000000000000002</c:v>
                </c:pt>
                <c:pt idx="30">
                  <c:v>0.15000000000000002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3840-4112-B993-72E7F058DCEB}"/>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VWPTDW!$G$388:$CI$388</c:f>
              <c:numCache>
                <c:formatCode>0.00</c:formatCode>
                <c:ptCount val="81"/>
                <c:pt idx="0">
                  <c:v>3.1500000000000004</c:v>
                </c:pt>
                <c:pt idx="1">
                  <c:v>2.2900000000000005</c:v>
                </c:pt>
                <c:pt idx="2">
                  <c:v>2.4139999999999997</c:v>
                </c:pt>
                <c:pt idx="3">
                  <c:v>3.17</c:v>
                </c:pt>
                <c:pt idx="4">
                  <c:v>2.7829999999999999</c:v>
                </c:pt>
                <c:pt idx="5">
                  <c:v>2.7890000000000001</c:v>
                </c:pt>
                <c:pt idx="6">
                  <c:v>2.7950000000000004</c:v>
                </c:pt>
                <c:pt idx="7">
                  <c:v>2.8010000000000006</c:v>
                </c:pt>
                <c:pt idx="8">
                  <c:v>2.8070000000000004</c:v>
                </c:pt>
                <c:pt idx="9">
                  <c:v>2.8130000000000006</c:v>
                </c:pt>
                <c:pt idx="10">
                  <c:v>2.8190000000000008</c:v>
                </c:pt>
                <c:pt idx="11">
                  <c:v>2.8250000000000006</c:v>
                </c:pt>
                <c:pt idx="12">
                  <c:v>2.8310000000000008</c:v>
                </c:pt>
                <c:pt idx="13">
                  <c:v>2.8370000000000011</c:v>
                </c:pt>
                <c:pt idx="14">
                  <c:v>2.8430000000000013</c:v>
                </c:pt>
                <c:pt idx="15">
                  <c:v>2.8490000000000015</c:v>
                </c:pt>
                <c:pt idx="16">
                  <c:v>2.8550000000000013</c:v>
                </c:pt>
                <c:pt idx="17">
                  <c:v>2.8610000000000015</c:v>
                </c:pt>
                <c:pt idx="18">
                  <c:v>2.8670000000000018</c:v>
                </c:pt>
                <c:pt idx="19">
                  <c:v>2.8730000000000016</c:v>
                </c:pt>
                <c:pt idx="20">
                  <c:v>2.8790000000000018</c:v>
                </c:pt>
                <c:pt idx="21">
                  <c:v>2.885000000000002</c:v>
                </c:pt>
                <c:pt idx="22">
                  <c:v>2.8910000000000022</c:v>
                </c:pt>
                <c:pt idx="23">
                  <c:v>2.8970000000000025</c:v>
                </c:pt>
                <c:pt idx="24">
                  <c:v>2.9030000000000022</c:v>
                </c:pt>
                <c:pt idx="25">
                  <c:v>2.9090000000000025</c:v>
                </c:pt>
                <c:pt idx="26">
                  <c:v>2.9150000000000027</c:v>
                </c:pt>
                <c:pt idx="27">
                  <c:v>2.9210000000000025</c:v>
                </c:pt>
                <c:pt idx="28">
                  <c:v>2.9270000000000027</c:v>
                </c:pt>
                <c:pt idx="29">
                  <c:v>2.9330000000000029</c:v>
                </c:pt>
                <c:pt idx="30">
                  <c:v>2.9390000000000032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3840-4112-B993-72E7F058DCEB}"/>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VWPTDW!$G$389:$CI$389</c:f>
              <c:numCache>
                <c:formatCode>0.00</c:formatCode>
                <c:ptCount val="81"/>
                <c:pt idx="0">
                  <c:v>0.9</c:v>
                </c:pt>
                <c:pt idx="1">
                  <c:v>0.8600000000000001</c:v>
                </c:pt>
                <c:pt idx="2">
                  <c:v>0.81299999999999994</c:v>
                </c:pt>
                <c:pt idx="3">
                  <c:v>1.54</c:v>
                </c:pt>
                <c:pt idx="4">
                  <c:v>1.55</c:v>
                </c:pt>
                <c:pt idx="5">
                  <c:v>1.55</c:v>
                </c:pt>
                <c:pt idx="6">
                  <c:v>1.55</c:v>
                </c:pt>
                <c:pt idx="7">
                  <c:v>1.55</c:v>
                </c:pt>
                <c:pt idx="8">
                  <c:v>1.55</c:v>
                </c:pt>
                <c:pt idx="9">
                  <c:v>1.55</c:v>
                </c:pt>
                <c:pt idx="10">
                  <c:v>1.55</c:v>
                </c:pt>
                <c:pt idx="11">
                  <c:v>1.55</c:v>
                </c:pt>
                <c:pt idx="12">
                  <c:v>1.55</c:v>
                </c:pt>
                <c:pt idx="13">
                  <c:v>1.55</c:v>
                </c:pt>
                <c:pt idx="14">
                  <c:v>1.55</c:v>
                </c:pt>
                <c:pt idx="15">
                  <c:v>1.55</c:v>
                </c:pt>
                <c:pt idx="16">
                  <c:v>1.55</c:v>
                </c:pt>
                <c:pt idx="17">
                  <c:v>1.55</c:v>
                </c:pt>
                <c:pt idx="18">
                  <c:v>1.55</c:v>
                </c:pt>
                <c:pt idx="19">
                  <c:v>1.55</c:v>
                </c:pt>
                <c:pt idx="20">
                  <c:v>1.55</c:v>
                </c:pt>
                <c:pt idx="21">
                  <c:v>1.55</c:v>
                </c:pt>
                <c:pt idx="22">
                  <c:v>1.55</c:v>
                </c:pt>
                <c:pt idx="23">
                  <c:v>1.55</c:v>
                </c:pt>
                <c:pt idx="24">
                  <c:v>1.55</c:v>
                </c:pt>
                <c:pt idx="25">
                  <c:v>1.55</c:v>
                </c:pt>
                <c:pt idx="26">
                  <c:v>1.55</c:v>
                </c:pt>
                <c:pt idx="27">
                  <c:v>1.55</c:v>
                </c:pt>
                <c:pt idx="28">
                  <c:v>1.55</c:v>
                </c:pt>
                <c:pt idx="29">
                  <c:v>1.55</c:v>
                </c:pt>
                <c:pt idx="30">
                  <c:v>1.55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3840-4112-B993-72E7F058DCEB}"/>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VWPTDW!$G$390:$CI$390</c:f>
              <c:numCache>
                <c:formatCode>0.00</c:formatCode>
                <c:ptCount val="81"/>
                <c:pt idx="0">
                  <c:v>9.9999999999988987E-3</c:v>
                </c:pt>
                <c:pt idx="1">
                  <c:v>9.9999999999988987E-3</c:v>
                </c:pt>
                <c:pt idx="2">
                  <c:v>1.000000000000334E-3</c:v>
                </c:pt>
                <c:pt idx="3">
                  <c:v>1.1999999999999567E-2</c:v>
                </c:pt>
                <c:pt idx="4">
                  <c:v>3.6999999999999922E-2</c:v>
                </c:pt>
                <c:pt idx="5">
                  <c:v>1.1999999999998678E-2</c:v>
                </c:pt>
                <c:pt idx="6">
                  <c:v>1.1999999999999567E-2</c:v>
                </c:pt>
                <c:pt idx="7">
                  <c:v>1.1999999999998678E-2</c:v>
                </c:pt>
                <c:pt idx="8">
                  <c:v>3.6999999999999922E-2</c:v>
                </c:pt>
                <c:pt idx="9">
                  <c:v>3.6999999999999922E-2</c:v>
                </c:pt>
                <c:pt idx="10">
                  <c:v>1.1999999999999567E-2</c:v>
                </c:pt>
                <c:pt idx="11">
                  <c:v>2.7000000000000135E-2</c:v>
                </c:pt>
                <c:pt idx="12">
                  <c:v>1.1999999999999567E-2</c:v>
                </c:pt>
                <c:pt idx="13">
                  <c:v>3.6999999999999922E-2</c:v>
                </c:pt>
                <c:pt idx="14">
                  <c:v>1.1999999999999567E-2</c:v>
                </c:pt>
                <c:pt idx="15">
                  <c:v>1.1999999999999567E-2</c:v>
                </c:pt>
                <c:pt idx="16">
                  <c:v>1.1999999999999567E-2</c:v>
                </c:pt>
                <c:pt idx="17">
                  <c:v>3.6999999999999922E-2</c:v>
                </c:pt>
                <c:pt idx="18">
                  <c:v>3.6999999999999922E-2</c:v>
                </c:pt>
                <c:pt idx="19">
                  <c:v>1.1999999999999567E-2</c:v>
                </c:pt>
                <c:pt idx="20">
                  <c:v>2.7000000000000135E-2</c:v>
                </c:pt>
                <c:pt idx="21">
                  <c:v>1.1999999999999567E-2</c:v>
                </c:pt>
                <c:pt idx="22">
                  <c:v>3.6999999999999922E-2</c:v>
                </c:pt>
                <c:pt idx="23">
                  <c:v>1.1999999999999567E-2</c:v>
                </c:pt>
                <c:pt idx="24">
                  <c:v>1.1999999999998678E-2</c:v>
                </c:pt>
                <c:pt idx="25">
                  <c:v>1.1999999999999567E-2</c:v>
                </c:pt>
                <c:pt idx="26">
                  <c:v>1.1999999999999567E-2</c:v>
                </c:pt>
                <c:pt idx="27">
                  <c:v>3.6999999999999034E-2</c:v>
                </c:pt>
                <c:pt idx="28">
                  <c:v>3.6999999999999034E-2</c:v>
                </c:pt>
                <c:pt idx="29">
                  <c:v>1.1999999999998678E-2</c:v>
                </c:pt>
                <c:pt idx="30">
                  <c:v>2.6999999999999247E-2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3840-4112-B993-72E7F058DCEB}"/>
            </c:ext>
          </c:extLst>
        </c:ser>
        <c:dLbls>
          <c:showLegendKey val="0"/>
          <c:showVal val="0"/>
          <c:showCatName val="0"/>
          <c:showSerName val="0"/>
          <c:showPercent val="0"/>
          <c:showBubbleSize val="0"/>
        </c:dLbls>
        <c:axId val="354000888"/>
        <c:axId val="354125424"/>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VWPTDW!$G$391:$CI$391</c:f>
              <c:numCache>
                <c:formatCode>0.00</c:formatCode>
                <c:ptCount val="81"/>
                <c:pt idx="0">
                  <c:v>7.1</c:v>
                </c:pt>
                <c:pt idx="1">
                  <c:v>6.7700000000000014</c:v>
                </c:pt>
                <c:pt idx="2">
                  <c:v>7.24</c:v>
                </c:pt>
                <c:pt idx="3">
                  <c:v>7.1438999999999995</c:v>
                </c:pt>
                <c:pt idx="4">
                  <c:v>7.1358999999999995</c:v>
                </c:pt>
                <c:pt idx="5">
                  <c:v>7.1278999999999995</c:v>
                </c:pt>
                <c:pt idx="6">
                  <c:v>5.6199000000000003</c:v>
                </c:pt>
                <c:pt idx="7">
                  <c:v>5.6119000000000003</c:v>
                </c:pt>
                <c:pt idx="8">
                  <c:v>5.6039000000000003</c:v>
                </c:pt>
                <c:pt idx="9">
                  <c:v>5.5959000000000003</c:v>
                </c:pt>
                <c:pt idx="10">
                  <c:v>5.5879000000000003</c:v>
                </c:pt>
                <c:pt idx="11">
                  <c:v>4.7399000000000004</c:v>
                </c:pt>
                <c:pt idx="12">
                  <c:v>4.7319000000000004</c:v>
                </c:pt>
                <c:pt idx="13">
                  <c:v>4.7239000000000004</c:v>
                </c:pt>
                <c:pt idx="14">
                  <c:v>4.7159000000000004</c:v>
                </c:pt>
                <c:pt idx="15">
                  <c:v>4.7079000000000004</c:v>
                </c:pt>
                <c:pt idx="16">
                  <c:v>4.6999000000000004</c:v>
                </c:pt>
                <c:pt idx="17">
                  <c:v>4.6919000000000004</c:v>
                </c:pt>
                <c:pt idx="18">
                  <c:v>4.6839000000000004</c:v>
                </c:pt>
                <c:pt idx="19">
                  <c:v>4.6759000000000004</c:v>
                </c:pt>
                <c:pt idx="20">
                  <c:v>4.6679000000000004</c:v>
                </c:pt>
                <c:pt idx="21">
                  <c:v>4.6599000000000004</c:v>
                </c:pt>
                <c:pt idx="22">
                  <c:v>4.6519000000000004</c:v>
                </c:pt>
                <c:pt idx="23">
                  <c:v>4.6439000000000004</c:v>
                </c:pt>
                <c:pt idx="24">
                  <c:v>4.6359000000000004</c:v>
                </c:pt>
                <c:pt idx="25">
                  <c:v>4.6279000000000003</c:v>
                </c:pt>
                <c:pt idx="26">
                  <c:v>4.6199000000000003</c:v>
                </c:pt>
                <c:pt idx="27">
                  <c:v>4.6119000000000003</c:v>
                </c:pt>
                <c:pt idx="28">
                  <c:v>4.6039000000000003</c:v>
                </c:pt>
                <c:pt idx="29">
                  <c:v>4.5959000000000003</c:v>
                </c:pt>
                <c:pt idx="30">
                  <c:v>4.5879000000000003</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3840-4112-B993-72E7F058DCEB}"/>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VWPTDW!$G$392:$CI$392</c:f>
              <c:numCache>
                <c:formatCode>0.00</c:formatCode>
                <c:ptCount val="81"/>
                <c:pt idx="0">
                  <c:v>4.93</c:v>
                </c:pt>
                <c:pt idx="1">
                  <c:v>4.22</c:v>
                </c:pt>
                <c:pt idx="2">
                  <c:v>4.1879999999999997</c:v>
                </c:pt>
                <c:pt idx="3">
                  <c:v>5.7119999999999997</c:v>
                </c:pt>
                <c:pt idx="4">
                  <c:v>5.77</c:v>
                </c:pt>
                <c:pt idx="5">
                  <c:v>5.7809999999999988</c:v>
                </c:pt>
                <c:pt idx="6">
                  <c:v>5.8170000000000002</c:v>
                </c:pt>
                <c:pt idx="7">
                  <c:v>5.8529999999999998</c:v>
                </c:pt>
                <c:pt idx="8">
                  <c:v>5.9539999999999997</c:v>
                </c:pt>
                <c:pt idx="9">
                  <c:v>5.96</c:v>
                </c:pt>
                <c:pt idx="10">
                  <c:v>5.9409999999999998</c:v>
                </c:pt>
                <c:pt idx="11">
                  <c:v>5.9620000000000006</c:v>
                </c:pt>
                <c:pt idx="12">
                  <c:v>5.9630000000000001</c:v>
                </c:pt>
                <c:pt idx="13">
                  <c:v>6.0440000000000014</c:v>
                </c:pt>
                <c:pt idx="14">
                  <c:v>6.0250000000000012</c:v>
                </c:pt>
                <c:pt idx="15">
                  <c:v>6.0410000000000013</c:v>
                </c:pt>
                <c:pt idx="16">
                  <c:v>6.0470000000000015</c:v>
                </c:pt>
                <c:pt idx="17">
                  <c:v>6.0780000000000021</c:v>
                </c:pt>
                <c:pt idx="18">
                  <c:v>6.0940000000000021</c:v>
                </c:pt>
                <c:pt idx="19">
                  <c:v>6.075000000000002</c:v>
                </c:pt>
                <c:pt idx="20">
                  <c:v>6.0960000000000027</c:v>
                </c:pt>
                <c:pt idx="21">
                  <c:v>6.1670000000000016</c:v>
                </c:pt>
                <c:pt idx="22">
                  <c:v>6.208000000000002</c:v>
                </c:pt>
                <c:pt idx="23">
                  <c:v>6.1890000000000018</c:v>
                </c:pt>
                <c:pt idx="24">
                  <c:v>6.1950000000000003</c:v>
                </c:pt>
                <c:pt idx="25">
                  <c:v>6.2110000000000021</c:v>
                </c:pt>
                <c:pt idx="26">
                  <c:v>6.2170000000000023</c:v>
                </c:pt>
                <c:pt idx="27">
                  <c:v>6.2480000000000011</c:v>
                </c:pt>
                <c:pt idx="28">
                  <c:v>6.2640000000000011</c:v>
                </c:pt>
                <c:pt idx="29">
                  <c:v>6.245000000000001</c:v>
                </c:pt>
                <c:pt idx="30">
                  <c:v>6.2660000000000018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3840-4112-B993-72E7F058DCEB}"/>
            </c:ext>
          </c:extLst>
        </c:ser>
        <c:dLbls>
          <c:showLegendKey val="0"/>
          <c:showVal val="0"/>
          <c:showCatName val="0"/>
          <c:showSerName val="0"/>
          <c:showPercent val="0"/>
          <c:showBubbleSize val="0"/>
        </c:dLbls>
        <c:marker val="1"/>
        <c:smooth val="0"/>
        <c:axId val="354000888"/>
        <c:axId val="354125424"/>
      </c:lineChart>
      <c:catAx>
        <c:axId val="354000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4125424"/>
        <c:crosses val="autoZero"/>
        <c:auto val="1"/>
        <c:lblAlgn val="ctr"/>
        <c:lblOffset val="100"/>
        <c:tickLblSkip val="2"/>
        <c:tickMarkSkip val="1"/>
        <c:noMultiLvlLbl val="0"/>
      </c:catAx>
      <c:valAx>
        <c:axId val="35412542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4000888"/>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5"/>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VWPTDW!$G$395:$CI$395</c:f>
              <c:numCache>
                <c:formatCode>0.00</c:formatCode>
                <c:ptCount val="81"/>
                <c:pt idx="0">
                  <c:v>0.47000000000000003</c:v>
                </c:pt>
                <c:pt idx="1">
                  <c:v>0.62</c:v>
                </c:pt>
                <c:pt idx="2">
                  <c:v>0.59500000000000008</c:v>
                </c:pt>
                <c:pt idx="3">
                  <c:v>0.59</c:v>
                </c:pt>
                <c:pt idx="4">
                  <c:v>0.91999999999999993</c:v>
                </c:pt>
                <c:pt idx="5">
                  <c:v>0.82999999999999985</c:v>
                </c:pt>
                <c:pt idx="6">
                  <c:v>0.8600000000000001</c:v>
                </c:pt>
                <c:pt idx="7">
                  <c:v>0.88000000000000012</c:v>
                </c:pt>
                <c:pt idx="8">
                  <c:v>0.95</c:v>
                </c:pt>
                <c:pt idx="9">
                  <c:v>0.95</c:v>
                </c:pt>
                <c:pt idx="10">
                  <c:v>0.95</c:v>
                </c:pt>
                <c:pt idx="11">
                  <c:v>0.95</c:v>
                </c:pt>
                <c:pt idx="12">
                  <c:v>0.96</c:v>
                </c:pt>
                <c:pt idx="13">
                  <c:v>0.96</c:v>
                </c:pt>
                <c:pt idx="14">
                  <c:v>0.96</c:v>
                </c:pt>
                <c:pt idx="15">
                  <c:v>0.97</c:v>
                </c:pt>
                <c:pt idx="16">
                  <c:v>0.97</c:v>
                </c:pt>
                <c:pt idx="17">
                  <c:v>0.97</c:v>
                </c:pt>
                <c:pt idx="18">
                  <c:v>0.98</c:v>
                </c:pt>
                <c:pt idx="19">
                  <c:v>0.98</c:v>
                </c:pt>
                <c:pt idx="20">
                  <c:v>0.98</c:v>
                </c:pt>
                <c:pt idx="21">
                  <c:v>0.98</c:v>
                </c:pt>
                <c:pt idx="22">
                  <c:v>0.99</c:v>
                </c:pt>
                <c:pt idx="23">
                  <c:v>0.99</c:v>
                </c:pt>
                <c:pt idx="24">
                  <c:v>0.99</c:v>
                </c:pt>
                <c:pt idx="25">
                  <c:v>1</c:v>
                </c:pt>
                <c:pt idx="26">
                  <c:v>1</c:v>
                </c:pt>
                <c:pt idx="27">
                  <c:v>1</c:v>
                </c:pt>
                <c:pt idx="28">
                  <c:v>1.01</c:v>
                </c:pt>
                <c:pt idx="29">
                  <c:v>1.01</c:v>
                </c:pt>
                <c:pt idx="30">
                  <c:v>1.01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0-0D88-4FFA-AF5E-7D45C8F45391}"/>
            </c:ext>
          </c:extLst>
        </c:ser>
        <c:ser>
          <c:idx val="0"/>
          <c:order val="1"/>
          <c:tx>
            <c:v>Unmeasured 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VWPTDW!$G$396:$CI$396</c:f>
              <c:numCache>
                <c:formatCode>0.00</c:formatCode>
                <c:ptCount val="81"/>
                <c:pt idx="0">
                  <c:v>0.1</c:v>
                </c:pt>
                <c:pt idx="1">
                  <c:v>0.14000000000000001</c:v>
                </c:pt>
                <c:pt idx="2">
                  <c:v>6.5000000000000002E-2</c:v>
                </c:pt>
                <c:pt idx="3">
                  <c:v>7.0000000000000007E-2</c:v>
                </c:pt>
                <c:pt idx="4">
                  <c:v>0.15000000000000002</c:v>
                </c:pt>
                <c:pt idx="5">
                  <c:v>0.13</c:v>
                </c:pt>
                <c:pt idx="6">
                  <c:v>0.13</c:v>
                </c:pt>
                <c:pt idx="7">
                  <c:v>0.13</c:v>
                </c:pt>
                <c:pt idx="8">
                  <c:v>7.9999999999999988E-2</c:v>
                </c:pt>
                <c:pt idx="9">
                  <c:v>7.9999999999999988E-2</c:v>
                </c:pt>
                <c:pt idx="10">
                  <c:v>7.9999999999999988E-2</c:v>
                </c:pt>
                <c:pt idx="11">
                  <c:v>7.9999999999999988E-2</c:v>
                </c:pt>
                <c:pt idx="12">
                  <c:v>7.9999999999999988E-2</c:v>
                </c:pt>
                <c:pt idx="13">
                  <c:v>7.9999999999999988E-2</c:v>
                </c:pt>
                <c:pt idx="14">
                  <c:v>7.9999999999999988E-2</c:v>
                </c:pt>
                <c:pt idx="15">
                  <c:v>7.9999999999999988E-2</c:v>
                </c:pt>
                <c:pt idx="16">
                  <c:v>7.9999999999999988E-2</c:v>
                </c:pt>
                <c:pt idx="17">
                  <c:v>7.9999999999999988E-2</c:v>
                </c:pt>
                <c:pt idx="18">
                  <c:v>7.9999999999999988E-2</c:v>
                </c:pt>
                <c:pt idx="19">
                  <c:v>7.9999999999999988E-2</c:v>
                </c:pt>
                <c:pt idx="20">
                  <c:v>7.9999999999999988E-2</c:v>
                </c:pt>
                <c:pt idx="21">
                  <c:v>7.9999999999999988E-2</c:v>
                </c:pt>
                <c:pt idx="22">
                  <c:v>7.9999999999999988E-2</c:v>
                </c:pt>
                <c:pt idx="23">
                  <c:v>7.9999999999999988E-2</c:v>
                </c:pt>
                <c:pt idx="24">
                  <c:v>7.9999999999999988E-2</c:v>
                </c:pt>
                <c:pt idx="25">
                  <c:v>7.9999999999999988E-2</c:v>
                </c:pt>
                <c:pt idx="26">
                  <c:v>7.9999999999999988E-2</c:v>
                </c:pt>
                <c:pt idx="27">
                  <c:v>7.9999999999999988E-2</c:v>
                </c:pt>
                <c:pt idx="28">
                  <c:v>7.9999999999999988E-2</c:v>
                </c:pt>
                <c:pt idx="29">
                  <c:v>7.9999999999999988E-2</c:v>
                </c:pt>
                <c:pt idx="30">
                  <c:v>7.9999999999999988E-2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1-0D88-4FFA-AF5E-7D45C8F45391}"/>
            </c:ext>
          </c:extLst>
        </c:ser>
        <c:ser>
          <c:idx val="1"/>
          <c:order val="2"/>
          <c:tx>
            <c:v>Non-household consumption</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VWPTDW!$G$397:$CI$397</c:f>
              <c:numCache>
                <c:formatCode>0.00</c:formatCode>
                <c:ptCount val="81"/>
                <c:pt idx="0">
                  <c:v>3.1500000000000004</c:v>
                </c:pt>
                <c:pt idx="1">
                  <c:v>2.2900000000000005</c:v>
                </c:pt>
                <c:pt idx="2">
                  <c:v>2.4139999999999997</c:v>
                </c:pt>
                <c:pt idx="3">
                  <c:v>3.17</c:v>
                </c:pt>
                <c:pt idx="4">
                  <c:v>2.3130000000000002</c:v>
                </c:pt>
                <c:pt idx="5">
                  <c:v>2.3190000000000004</c:v>
                </c:pt>
                <c:pt idx="6">
                  <c:v>2.3250000000000006</c:v>
                </c:pt>
                <c:pt idx="7">
                  <c:v>2.3310000000000008</c:v>
                </c:pt>
                <c:pt idx="8">
                  <c:v>2.3370000000000002</c:v>
                </c:pt>
                <c:pt idx="9">
                  <c:v>2.3430000000000004</c:v>
                </c:pt>
                <c:pt idx="10">
                  <c:v>2.3490000000000006</c:v>
                </c:pt>
                <c:pt idx="11">
                  <c:v>2.3550000000000009</c:v>
                </c:pt>
                <c:pt idx="12">
                  <c:v>2.3610000000000011</c:v>
                </c:pt>
                <c:pt idx="13">
                  <c:v>2.3670000000000013</c:v>
                </c:pt>
                <c:pt idx="14">
                  <c:v>2.3730000000000016</c:v>
                </c:pt>
                <c:pt idx="15">
                  <c:v>2.3790000000000018</c:v>
                </c:pt>
                <c:pt idx="16">
                  <c:v>2.3750000000000013</c:v>
                </c:pt>
                <c:pt idx="17">
                  <c:v>2.3810000000000016</c:v>
                </c:pt>
                <c:pt idx="18">
                  <c:v>2.3870000000000018</c:v>
                </c:pt>
                <c:pt idx="19">
                  <c:v>2.3930000000000016</c:v>
                </c:pt>
                <c:pt idx="20">
                  <c:v>2.3990000000000018</c:v>
                </c:pt>
                <c:pt idx="21">
                  <c:v>2.405000000000002</c:v>
                </c:pt>
                <c:pt idx="22">
                  <c:v>2.4110000000000023</c:v>
                </c:pt>
                <c:pt idx="23">
                  <c:v>2.4170000000000025</c:v>
                </c:pt>
                <c:pt idx="24">
                  <c:v>2.4230000000000023</c:v>
                </c:pt>
                <c:pt idx="25">
                  <c:v>2.4290000000000025</c:v>
                </c:pt>
                <c:pt idx="26">
                  <c:v>2.4350000000000027</c:v>
                </c:pt>
                <c:pt idx="27">
                  <c:v>2.4410000000000025</c:v>
                </c:pt>
                <c:pt idx="28">
                  <c:v>2.4470000000000027</c:v>
                </c:pt>
                <c:pt idx="29">
                  <c:v>2.453000000000003</c:v>
                </c:pt>
                <c:pt idx="30">
                  <c:v>2.4590000000000032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2-0D88-4FFA-AF5E-7D45C8F45391}"/>
            </c:ext>
          </c:extLst>
        </c:ser>
        <c:ser>
          <c:idx val="2"/>
          <c:order val="3"/>
          <c:tx>
            <c:v>Total leakage</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VWPTDW!$G$398:$CI$398</c:f>
              <c:numCache>
                <c:formatCode>0.00</c:formatCode>
                <c:ptCount val="81"/>
                <c:pt idx="0">
                  <c:v>0.9</c:v>
                </c:pt>
                <c:pt idx="1">
                  <c:v>0.8600000000000001</c:v>
                </c:pt>
                <c:pt idx="2">
                  <c:v>0.81299999999999994</c:v>
                </c:pt>
                <c:pt idx="3">
                  <c:v>1.54</c:v>
                </c:pt>
                <c:pt idx="4">
                  <c:v>1.55</c:v>
                </c:pt>
                <c:pt idx="5">
                  <c:v>1.415</c:v>
                </c:pt>
                <c:pt idx="6">
                  <c:v>1.4020000000000001</c:v>
                </c:pt>
                <c:pt idx="7">
                  <c:v>1.3900000000000001</c:v>
                </c:pt>
                <c:pt idx="8">
                  <c:v>1.3580000000000001</c:v>
                </c:pt>
                <c:pt idx="9">
                  <c:v>1.345</c:v>
                </c:pt>
                <c:pt idx="10">
                  <c:v>1.333</c:v>
                </c:pt>
                <c:pt idx="11">
                  <c:v>1.3089999999999999</c:v>
                </c:pt>
                <c:pt idx="12">
                  <c:v>1.284</c:v>
                </c:pt>
                <c:pt idx="13">
                  <c:v>1.2589999999999999</c:v>
                </c:pt>
                <c:pt idx="14">
                  <c:v>1.2350000000000001</c:v>
                </c:pt>
                <c:pt idx="15">
                  <c:v>1.21</c:v>
                </c:pt>
                <c:pt idx="16">
                  <c:v>1.173</c:v>
                </c:pt>
                <c:pt idx="17">
                  <c:v>1.149</c:v>
                </c:pt>
                <c:pt idx="18">
                  <c:v>1.1240000000000001</c:v>
                </c:pt>
                <c:pt idx="19">
                  <c:v>1.099</c:v>
                </c:pt>
                <c:pt idx="20">
                  <c:v>1.075</c:v>
                </c:pt>
                <c:pt idx="21">
                  <c:v>1.038</c:v>
                </c:pt>
                <c:pt idx="22">
                  <c:v>1.038</c:v>
                </c:pt>
                <c:pt idx="23">
                  <c:v>1.026</c:v>
                </c:pt>
                <c:pt idx="24">
                  <c:v>1.0129999999999999</c:v>
                </c:pt>
                <c:pt idx="25">
                  <c:v>1.0009999999999999</c:v>
                </c:pt>
                <c:pt idx="26">
                  <c:v>0.97599999999999998</c:v>
                </c:pt>
                <c:pt idx="27">
                  <c:v>0.96400000000000008</c:v>
                </c:pt>
                <c:pt idx="28">
                  <c:v>0.95200000000000007</c:v>
                </c:pt>
                <c:pt idx="29">
                  <c:v>0.94000000000000006</c:v>
                </c:pt>
                <c:pt idx="30">
                  <c:v>0.92700000000000005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3-0D88-4FFA-AF5E-7D45C8F45391}"/>
            </c:ext>
          </c:extLst>
        </c:ser>
        <c:ser>
          <c:idx val="3"/>
          <c:order val="4"/>
          <c:tx>
            <c:v>Other components of demand</c:v>
          </c:tx>
          <c:spPr>
            <a:ln w="25400">
              <a:noFill/>
            </a:ln>
          </c:spPr>
          <c:cat>
            <c:strRef>
              <c:f>VWPTDW!$G$204:$CI$204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VWPTDW!$G$399:$CI$399</c:f>
              <c:numCache>
                <c:formatCode>0.00</c:formatCode>
                <c:ptCount val="81"/>
                <c:pt idx="0">
                  <c:v>9.9999999999988987E-3</c:v>
                </c:pt>
                <c:pt idx="1">
                  <c:v>9.9999999999988987E-3</c:v>
                </c:pt>
                <c:pt idx="2">
                  <c:v>1.000000000000334E-3</c:v>
                </c:pt>
                <c:pt idx="3">
                  <c:v>1.1999999999999567E-2</c:v>
                </c:pt>
                <c:pt idx="4">
                  <c:v>3.6999999999999922E-2</c:v>
                </c:pt>
                <c:pt idx="5">
                  <c:v>1.1999999999999567E-2</c:v>
                </c:pt>
                <c:pt idx="6">
                  <c:v>1.2000000000000455E-2</c:v>
                </c:pt>
                <c:pt idx="7">
                  <c:v>1.1999999999998678E-2</c:v>
                </c:pt>
                <c:pt idx="8">
                  <c:v>3.6999999999999922E-2</c:v>
                </c:pt>
                <c:pt idx="9">
                  <c:v>3.6999999999999922E-2</c:v>
                </c:pt>
                <c:pt idx="10">
                  <c:v>1.1999999999999567E-2</c:v>
                </c:pt>
                <c:pt idx="11">
                  <c:v>2.6999999999999247E-2</c:v>
                </c:pt>
                <c:pt idx="12">
                  <c:v>1.1999999999999567E-2</c:v>
                </c:pt>
                <c:pt idx="13">
                  <c:v>3.6999999999999922E-2</c:v>
                </c:pt>
                <c:pt idx="14">
                  <c:v>1.2000000000000455E-2</c:v>
                </c:pt>
                <c:pt idx="15">
                  <c:v>1.1999999999999567E-2</c:v>
                </c:pt>
                <c:pt idx="16">
                  <c:v>1.1999999999999567E-2</c:v>
                </c:pt>
                <c:pt idx="17">
                  <c:v>3.6999999999999922E-2</c:v>
                </c:pt>
                <c:pt idx="18">
                  <c:v>3.6999999999999922E-2</c:v>
                </c:pt>
                <c:pt idx="19">
                  <c:v>1.2000000000000455E-2</c:v>
                </c:pt>
                <c:pt idx="20">
                  <c:v>2.7000000000000135E-2</c:v>
                </c:pt>
                <c:pt idx="21">
                  <c:v>1.2000000000000455E-2</c:v>
                </c:pt>
                <c:pt idx="22">
                  <c:v>3.6999999999999922E-2</c:v>
                </c:pt>
                <c:pt idx="23">
                  <c:v>1.1999999999999567E-2</c:v>
                </c:pt>
                <c:pt idx="24">
                  <c:v>1.1999999999999567E-2</c:v>
                </c:pt>
                <c:pt idx="25">
                  <c:v>1.1999999999999567E-2</c:v>
                </c:pt>
                <c:pt idx="26">
                  <c:v>1.1999999999999567E-2</c:v>
                </c:pt>
                <c:pt idx="27">
                  <c:v>3.6999999999999034E-2</c:v>
                </c:pt>
                <c:pt idx="28">
                  <c:v>3.6999999999999922E-2</c:v>
                </c:pt>
                <c:pt idx="29">
                  <c:v>1.1999999999999567E-2</c:v>
                </c:pt>
                <c:pt idx="30">
                  <c:v>2.7000000000000135E-2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xmlns:c16r2="http://schemas.microsoft.com/office/drawing/2015/06/chart">
            <c:ext xmlns:c16="http://schemas.microsoft.com/office/drawing/2014/chart" uri="{C3380CC4-5D6E-409C-BE32-E72D297353CC}">
              <c16:uniqueId val="{00000004-0D88-4FFA-AF5E-7D45C8F45391}"/>
            </c:ext>
          </c:extLst>
        </c:ser>
        <c:dLbls>
          <c:showLegendKey val="0"/>
          <c:showVal val="0"/>
          <c:showCatName val="0"/>
          <c:showSerName val="0"/>
          <c:showPercent val="0"/>
          <c:showBubbleSize val="0"/>
        </c:dLbls>
        <c:axId val="330446080"/>
        <c:axId val="352044432"/>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VWPTDW!$G$400:$CI$400</c:f>
              <c:numCache>
                <c:formatCode>0.00</c:formatCode>
                <c:ptCount val="81"/>
                <c:pt idx="0">
                  <c:v>7.1</c:v>
                </c:pt>
                <c:pt idx="1">
                  <c:v>6.7700000000000014</c:v>
                </c:pt>
                <c:pt idx="2">
                  <c:v>7.24</c:v>
                </c:pt>
                <c:pt idx="3">
                  <c:v>7.1438999999999995</c:v>
                </c:pt>
                <c:pt idx="4">
                  <c:v>7.1358999999999995</c:v>
                </c:pt>
                <c:pt idx="5">
                  <c:v>7.1278999999999995</c:v>
                </c:pt>
                <c:pt idx="6">
                  <c:v>5.6199000000000003</c:v>
                </c:pt>
                <c:pt idx="7">
                  <c:v>5.6119000000000003</c:v>
                </c:pt>
                <c:pt idx="8">
                  <c:v>5.6039000000000003</c:v>
                </c:pt>
                <c:pt idx="9">
                  <c:v>5.5959000000000003</c:v>
                </c:pt>
                <c:pt idx="10">
                  <c:v>5.5879000000000003</c:v>
                </c:pt>
                <c:pt idx="11">
                  <c:v>4.7399000000000004</c:v>
                </c:pt>
                <c:pt idx="12">
                  <c:v>4.7319000000000004</c:v>
                </c:pt>
                <c:pt idx="13">
                  <c:v>4.7239000000000004</c:v>
                </c:pt>
                <c:pt idx="14">
                  <c:v>4.7159000000000004</c:v>
                </c:pt>
                <c:pt idx="15">
                  <c:v>4.7079000000000004</c:v>
                </c:pt>
                <c:pt idx="16">
                  <c:v>4.6999000000000004</c:v>
                </c:pt>
                <c:pt idx="17">
                  <c:v>4.6919000000000004</c:v>
                </c:pt>
                <c:pt idx="18">
                  <c:v>4.6839000000000004</c:v>
                </c:pt>
                <c:pt idx="19">
                  <c:v>4.6759000000000004</c:v>
                </c:pt>
                <c:pt idx="20">
                  <c:v>4.6679000000000004</c:v>
                </c:pt>
                <c:pt idx="21">
                  <c:v>4.6599000000000004</c:v>
                </c:pt>
                <c:pt idx="22">
                  <c:v>4.6519000000000004</c:v>
                </c:pt>
                <c:pt idx="23">
                  <c:v>4.6439000000000004</c:v>
                </c:pt>
                <c:pt idx="24">
                  <c:v>4.6359000000000004</c:v>
                </c:pt>
                <c:pt idx="25">
                  <c:v>4.6279000000000003</c:v>
                </c:pt>
                <c:pt idx="26">
                  <c:v>4.6199000000000003</c:v>
                </c:pt>
                <c:pt idx="27">
                  <c:v>4.6119000000000003</c:v>
                </c:pt>
                <c:pt idx="28">
                  <c:v>4.6039000000000003</c:v>
                </c:pt>
                <c:pt idx="29">
                  <c:v>4.5959000000000003</c:v>
                </c:pt>
                <c:pt idx="30">
                  <c:v>4.5879000000000003</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5-0D88-4FFA-AF5E-7D45C8F45391}"/>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VWPTDW!$G$401:$CI$401</c:f>
              <c:numCache>
                <c:formatCode>0.00</c:formatCode>
                <c:ptCount val="81"/>
                <c:pt idx="0">
                  <c:v>4.93</c:v>
                </c:pt>
                <c:pt idx="1">
                  <c:v>4.22</c:v>
                </c:pt>
                <c:pt idx="2">
                  <c:v>4.1879999999999997</c:v>
                </c:pt>
                <c:pt idx="3">
                  <c:v>5.7119999999999997</c:v>
                </c:pt>
                <c:pt idx="4">
                  <c:v>5.3</c:v>
                </c:pt>
                <c:pt idx="5">
                  <c:v>5.0360000000000005</c:v>
                </c:pt>
                <c:pt idx="6">
                  <c:v>5.0590000000000011</c:v>
                </c:pt>
                <c:pt idx="7">
                  <c:v>5.0730000000000004</c:v>
                </c:pt>
                <c:pt idx="8">
                  <c:v>5.1519999999999992</c:v>
                </c:pt>
                <c:pt idx="9">
                  <c:v>5.1449999999999996</c:v>
                </c:pt>
                <c:pt idx="10">
                  <c:v>5.1139999999999999</c:v>
                </c:pt>
                <c:pt idx="11">
                  <c:v>5.1109999999999998</c:v>
                </c:pt>
                <c:pt idx="12">
                  <c:v>5.0870000000000006</c:v>
                </c:pt>
                <c:pt idx="13">
                  <c:v>5.1430000000000016</c:v>
                </c:pt>
                <c:pt idx="14">
                  <c:v>5.1000000000000023</c:v>
                </c:pt>
                <c:pt idx="15">
                  <c:v>5.091000000000002</c:v>
                </c:pt>
                <c:pt idx="16">
                  <c:v>5.0500000000000016</c:v>
                </c:pt>
                <c:pt idx="17">
                  <c:v>5.0570000000000022</c:v>
                </c:pt>
                <c:pt idx="18">
                  <c:v>5.0480000000000018</c:v>
                </c:pt>
                <c:pt idx="19">
                  <c:v>5.0040000000000022</c:v>
                </c:pt>
                <c:pt idx="20">
                  <c:v>5.0010000000000021</c:v>
                </c:pt>
                <c:pt idx="21">
                  <c:v>5.0350000000000019</c:v>
                </c:pt>
                <c:pt idx="22">
                  <c:v>5.0760000000000023</c:v>
                </c:pt>
                <c:pt idx="23">
                  <c:v>5.0450000000000017</c:v>
                </c:pt>
                <c:pt idx="24">
                  <c:v>5.038000000000002</c:v>
                </c:pt>
                <c:pt idx="25">
                  <c:v>5.0420000000000016</c:v>
                </c:pt>
                <c:pt idx="26">
                  <c:v>5.0230000000000032</c:v>
                </c:pt>
                <c:pt idx="27">
                  <c:v>5.0420000000000016</c:v>
                </c:pt>
                <c:pt idx="28">
                  <c:v>5.0460000000000029</c:v>
                </c:pt>
                <c:pt idx="29">
                  <c:v>5.0150000000000023</c:v>
                </c:pt>
                <c:pt idx="30">
                  <c:v>5.0230000000000032</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xmlns:c16r2="http://schemas.microsoft.com/office/drawing/2015/06/chart">
            <c:ext xmlns:c16="http://schemas.microsoft.com/office/drawing/2014/chart" uri="{C3380CC4-5D6E-409C-BE32-E72D297353CC}">
              <c16:uniqueId val="{00000006-0D88-4FFA-AF5E-7D45C8F45391}"/>
            </c:ext>
          </c:extLst>
        </c:ser>
        <c:dLbls>
          <c:showLegendKey val="0"/>
          <c:showVal val="0"/>
          <c:showCatName val="0"/>
          <c:showSerName val="0"/>
          <c:showPercent val="0"/>
          <c:showBubbleSize val="0"/>
        </c:dLbls>
        <c:marker val="1"/>
        <c:smooth val="0"/>
        <c:axId val="330446080"/>
        <c:axId val="352044432"/>
      </c:lineChart>
      <c:catAx>
        <c:axId val="33044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2044432"/>
        <c:crosses val="autoZero"/>
        <c:auto val="1"/>
        <c:lblAlgn val="ctr"/>
        <c:lblOffset val="100"/>
        <c:tickLblSkip val="2"/>
        <c:tickMarkSkip val="1"/>
        <c:noMultiLvlLbl val="0"/>
      </c:catAx>
      <c:valAx>
        <c:axId val="35204443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0446080"/>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1"/>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139610</xdr:colOff>
      <xdr:row>1</xdr:row>
      <xdr:rowOff>186235</xdr:rowOff>
    </xdr:from>
    <xdr:to>
      <xdr:col>4</xdr:col>
      <xdr:colOff>11795</xdr:colOff>
      <xdr:row>5</xdr:row>
      <xdr:rowOff>63680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2752181" y="390342"/>
          <a:ext cx="2070193" cy="7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142352</xdr:colOff>
      <xdr:row>1</xdr:row>
      <xdr:rowOff>163830</xdr:rowOff>
    </xdr:from>
    <xdr:to>
      <xdr:col>12</xdr:col>
      <xdr:colOff>2188023</xdr:colOff>
      <xdr:row>5</xdr:row>
      <xdr:rowOff>50081</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10137999" y="365536"/>
          <a:ext cx="2449083" cy="69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135963</xdr:colOff>
      <xdr:row>1</xdr:row>
      <xdr:rowOff>190500</xdr:rowOff>
    </xdr:from>
    <xdr:to>
      <xdr:col>13</xdr:col>
      <xdr:colOff>2149761</xdr:colOff>
      <xdr:row>5</xdr:row>
      <xdr:rowOff>44450</xdr:rowOff>
    </xdr:to>
    <xdr:pic>
      <xdr:nvPicPr>
        <xdr:cNvPr id="8" name="Picture 7" descr="Home - Ofwat">
          <a:extLst>
            <a:ext uri="{FF2B5EF4-FFF2-40B4-BE49-F238E27FC236}">
              <a16:creationId xmlns="" xmlns:a16="http://schemas.microsoft.com/office/drawing/2014/main" id="{8199A571-CA11-4639-8954-A08E68D6DC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31375" y="392206"/>
          <a:ext cx="2013798" cy="660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13606</xdr:colOff>
      <xdr:row>1</xdr:row>
      <xdr:rowOff>190499</xdr:rowOff>
    </xdr:from>
    <xdr:to>
      <xdr:col>18</xdr:col>
      <xdr:colOff>442263</xdr:colOff>
      <xdr:row>20</xdr:row>
      <xdr:rowOff>106070</xdr:rowOff>
    </xdr:to>
    <xdr:graphicFrame macro="">
      <xdr:nvGraphicFramePr>
        <xdr:cNvPr id="5" name="CHT1_DYAA_BL">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31</xdr:col>
      <xdr:colOff>428657</xdr:colOff>
      <xdr:row>20</xdr:row>
      <xdr:rowOff>106071</xdr:rowOff>
    </xdr:to>
    <xdr:graphicFrame macro="">
      <xdr:nvGraphicFramePr>
        <xdr:cNvPr id="6" name="CHT2_DYAA_FP">
          <a:extLst>
            <a:ext uri="{FF2B5EF4-FFF2-40B4-BE49-F238E27FC236}">
              <a16:creationId xmlns="" xmlns:a16="http://schemas.microsoft.com/office/drawing/2014/main" id="{00000000-0008-0000-0300-000006000000}"/>
            </a:ext>
            <a:ext uri="{147F2762-F138-4A5C-976F-8EAC2B608ADB}">
              <a16:predDERef xmlns="" xmlns:a16="http://schemas.microsoft.com/office/drawing/2014/main" pred="{AFD8B5E9-4C48-4411-87BB-8EC677D22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183</xdr:row>
      <xdr:rowOff>0</xdr:rowOff>
    </xdr:from>
    <xdr:to>
      <xdr:col>18</xdr:col>
      <xdr:colOff>428657</xdr:colOff>
      <xdr:row>202</xdr:row>
      <xdr:rowOff>133285</xdr:rowOff>
    </xdr:to>
    <xdr:graphicFrame macro="">
      <xdr:nvGraphicFramePr>
        <xdr:cNvPr id="7" name="CHT3_DYCP_BL">
          <a:extLst>
            <a:ext uri="{FF2B5EF4-FFF2-40B4-BE49-F238E27FC236}">
              <a16:creationId xmlns="" xmlns:a16="http://schemas.microsoft.com/office/drawing/2014/main" id="{00000000-0008-0000-0300-000007000000}"/>
            </a:ext>
            <a:ext uri="{147F2762-F138-4A5C-976F-8EAC2B608ADB}">
              <a16:predDERef xmlns="" xmlns:a16="http://schemas.microsoft.com/office/drawing/2014/main" pred="{02C273D3-42D7-47A5-AB6B-636BE61F1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707572</xdr:colOff>
      <xdr:row>183</xdr:row>
      <xdr:rowOff>1</xdr:rowOff>
    </xdr:from>
    <xdr:to>
      <xdr:col>31</xdr:col>
      <xdr:colOff>415051</xdr:colOff>
      <xdr:row>202</xdr:row>
      <xdr:rowOff>133286</xdr:rowOff>
    </xdr:to>
    <xdr:graphicFrame macro="">
      <xdr:nvGraphicFramePr>
        <xdr:cNvPr id="8" name="CHT4_DYCP_FP">
          <a:extLst>
            <a:ext uri="{FF2B5EF4-FFF2-40B4-BE49-F238E27FC236}">
              <a16:creationId xmlns="" xmlns:a16="http://schemas.microsoft.com/office/drawing/2014/main" id="{00000000-0008-0000-0300-000008000000}"/>
            </a:ext>
            <a:ext uri="{147F2762-F138-4A5C-976F-8EAC2B608ADB}">
              <a16:predDERef xmlns="" xmlns:a16="http://schemas.microsoft.com/office/drawing/2014/main" pred="{90B618C1-0CBB-4529-A9A0-23D516B6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BL1a_IndivLic" displayName="TBL1a_IndivLic" ref="B9:L12" totalsRowShown="0" headerRowDxfId="1754" headerRowBorderDxfId="1753" tableBorderDxfId="1752" totalsRowBorderDxfId="1751" headerRowCellStyle="Normal 2">
  <autoFilter ref="B9:L12"/>
  <tableColumns count="11">
    <tableColumn id="2" name="WRMP24 Reference" dataDxfId="1750" totalsRowDxfId="1749"/>
    <tableColumn id="3" name="Derivation" dataDxfId="1748" totalsRowDxfId="1747"/>
    <tableColumn id="4" name="Licence number" dataDxfId="1746" totalsRowDxfId="1745"/>
    <tableColumn id="5" name="Source name" dataDxfId="1744" totalsRowDxfId="1743"/>
    <tableColumn id="6" name="Source type" dataDxfId="1742" totalsRowDxfId="1741"/>
    <tableColumn id="7" name="WRZ Code" dataDxfId="1740" totalsRowDxfId="1739"/>
    <tableColumn id="8" name="DYAA deployable output (Ml/d)" dataDxfId="1738"/>
    <tableColumn id="1" name="DYCP deployable output (Ml/d)" dataDxfId="1737" totalsRowDxfId="1736">
      <calculatedColumnFormula>SUM(I11:I12)</calculatedColumnFormula>
    </tableColumn>
    <tableColumn id="9" name="Annual licensed quantity (Ml/d)" dataDxfId="1735" totalsRowDxfId="1734"/>
    <tableColumn id="10" name="Constraints on deployable output" dataDxfId="1733" totalsRowDxfId="1732"/>
    <tableColumn id="11" name="Additional notes (if desired)" dataDxfId="1731" totalsRowDxfId="1730"/>
  </tableColumns>
  <tableStyleInfo showFirstColumn="0" showLastColumn="0" showRowStripes="1" showColumnStripes="0"/>
</table>
</file>

<file path=xl/tables/table10.xml><?xml version="1.0" encoding="utf-8"?>
<table xmlns="http://schemas.openxmlformats.org/spreadsheetml/2006/main" id="23" name="TBL2f_WCDYAA_LoS" displayName="TBL2f_WCDYAA_LoS" ref="B83:CJ91" totalsRowShown="0" headerRowDxfId="1544" dataDxfId="1542" headerRowBorderDxfId="1543" tableBorderDxfId="1541" headerRowCellStyle="Normal 2">
  <autoFilter ref="B83:CJ91"/>
  <tableColumns count="87">
    <tableColumn id="1" name="WRMP24 Reference" dataDxfId="1540"/>
    <tableColumn id="2" name="Component" dataDxfId="1539"/>
    <tableColumn id="3" name="Derivation" dataDxfId="1538"/>
    <tableColumn id="4" name="Unit" dataDxfId="1537"/>
    <tableColumn id="5" name="Decimal places" dataDxfId="1536"/>
    <tableColumn id="6" name="2019-20" dataDxfId="1535"/>
    <tableColumn id="7" name="2020-21" dataDxfId="1534"/>
    <tableColumn id="8" name="2021-22" dataDxfId="1533"/>
    <tableColumn id="9" name="2022-23" dataDxfId="1532"/>
    <tableColumn id="10" name="2023-24" dataDxfId="1531"/>
    <tableColumn id="11" name="2024-25" dataDxfId="1530"/>
    <tableColumn id="12" name="2025-26" dataDxfId="1529"/>
    <tableColumn id="13" name="2026-27" dataDxfId="1528"/>
    <tableColumn id="14" name="2027-28" dataDxfId="1527"/>
    <tableColumn id="15" name="2028-29" dataDxfId="1526"/>
    <tableColumn id="16" name="2029-30" dataDxfId="1525"/>
    <tableColumn id="17" name="2030-31" dataDxfId="1524"/>
    <tableColumn id="18" name="2031-32" dataDxfId="1523"/>
    <tableColumn id="19" name="2032-33" dataDxfId="1522"/>
    <tableColumn id="20" name="2033-34" dataDxfId="1521"/>
    <tableColumn id="21" name="2034-35" dataDxfId="1520"/>
    <tableColumn id="22" name="2035-36" dataDxfId="1519"/>
    <tableColumn id="23" name="2036-37" dataDxfId="1518"/>
    <tableColumn id="24" name="2037-38" dataDxfId="1517"/>
    <tableColumn id="25" name="2038-39" dataDxfId="1516"/>
    <tableColumn id="26" name="2039-40" dataDxfId="1515"/>
    <tableColumn id="27" name="2040-41" dataDxfId="1514"/>
    <tableColumn id="28" name="2041-42" dataDxfId="1513"/>
    <tableColumn id="29" name="2042-43" dataDxfId="1512"/>
    <tableColumn id="30" name="2043-44" dataDxfId="1511"/>
    <tableColumn id="31" name="2044-45" dataDxfId="1510"/>
    <tableColumn id="32" name="2045-46" dataDxfId="1509"/>
    <tableColumn id="33" name="2046-47" dataDxfId="1508"/>
    <tableColumn id="34" name="2047-48" dataDxfId="1507"/>
    <tableColumn id="35" name="2048-49" dataDxfId="1506"/>
    <tableColumn id="36" name="2049-50" dataDxfId="1505"/>
    <tableColumn id="37" name="2050-51" dataDxfId="1504"/>
    <tableColumn id="38" name="2051-52" dataDxfId="1503"/>
    <tableColumn id="39" name="2052-53" dataDxfId="1502"/>
    <tableColumn id="40" name="2053-54" dataDxfId="1501"/>
    <tableColumn id="41" name="2054-55" dataDxfId="1500"/>
    <tableColumn id="42" name="2055-56" dataDxfId="1499"/>
    <tableColumn id="43" name="2056-57" dataDxfId="1498"/>
    <tableColumn id="44" name="2057-58" dataDxfId="1497"/>
    <tableColumn id="45" name="2058-59" dataDxfId="1496"/>
    <tableColumn id="46" name="2059-60" dataDxfId="1495"/>
    <tableColumn id="47" name="2060-61" dataDxfId="1494"/>
    <tableColumn id="48" name="2061-62" dataDxfId="1493"/>
    <tableColumn id="49" name="2062-63" dataDxfId="1492"/>
    <tableColumn id="50" name="2063-64" dataDxfId="1491"/>
    <tableColumn id="51" name="2064-65" dataDxfId="1490"/>
    <tableColumn id="52" name="2065-66" dataDxfId="1489"/>
    <tableColumn id="53" name="2066-67" dataDxfId="1488"/>
    <tableColumn id="54" name="2067-68" dataDxfId="1487"/>
    <tableColumn id="55" name="2068-69" dataDxfId="1486"/>
    <tableColumn id="56" name="2069-70" dataDxfId="1485"/>
    <tableColumn id="57" name="2070-71" dataDxfId="1484"/>
    <tableColumn id="58" name="2071-72" dataDxfId="1483"/>
    <tableColumn id="59" name="2072-73" dataDxfId="1482"/>
    <tableColumn id="60" name="2073-74" dataDxfId="1481"/>
    <tableColumn id="61" name="2074-75" dataDxfId="1480"/>
    <tableColumn id="62" name="2075-76" dataDxfId="1479"/>
    <tableColumn id="63" name="2076-77" dataDxfId="1478"/>
    <tableColumn id="64" name="2077-78" dataDxfId="1477"/>
    <tableColumn id="65" name="2078-79" dataDxfId="1476"/>
    <tableColumn id="66" name="2079-80" dataDxfId="1475"/>
    <tableColumn id="67" name="2080-81" dataDxfId="1474"/>
    <tableColumn id="68" name="2081-82" dataDxfId="1473"/>
    <tableColumn id="69" name="2082-83" dataDxfId="1472"/>
    <tableColumn id="70" name="2083-84" dataDxfId="1471"/>
    <tableColumn id="71" name="2084-85" dataDxfId="1470"/>
    <tableColumn id="72" name="2085-86" dataDxfId="1469"/>
    <tableColumn id="73" name="2086-87" dataDxfId="1468"/>
    <tableColumn id="74" name="2087-88" dataDxfId="1467"/>
    <tableColumn id="75" name="2088-89" dataDxfId="1466"/>
    <tableColumn id="76" name="2089-90" dataDxfId="1465"/>
    <tableColumn id="77" name="2090-91" dataDxfId="1464"/>
    <tableColumn id="78" name="2091-92" dataDxfId="1463"/>
    <tableColumn id="79" name="2092-93" dataDxfId="1462"/>
    <tableColumn id="80" name="2093-94" dataDxfId="1461"/>
    <tableColumn id="81" name="2094-95" dataDxfId="1460"/>
    <tableColumn id="82" name="2095-96" dataDxfId="1459"/>
    <tableColumn id="83" name="2096-97" dataDxfId="1458"/>
    <tableColumn id="84" name="2097-98" dataDxfId="1457"/>
    <tableColumn id="85" name="2098-99" dataDxfId="1456"/>
    <tableColumn id="86" name="2099-100" dataDxfId="1455"/>
    <tableColumn id="87" name="2100-01" dataDxfId="1454"/>
  </tableColumns>
  <tableStyleInfo showFirstColumn="0" showLastColumn="0" showRowStripes="1" showColumnStripes="0"/>
</table>
</file>

<file path=xl/tables/table11.xml><?xml version="1.0" encoding="utf-8"?>
<table xmlns="http://schemas.openxmlformats.org/spreadsheetml/2006/main" id="20" name="TBL2c_WCDYAA_Metering" displayName="TBL2c_WCDYAA_Metering" ref="B41:CJ52" totalsRowShown="0" headerRowDxfId="1453" dataDxfId="1451" headerRowBorderDxfId="1452" tableBorderDxfId="1450" headerRowCellStyle="Normal 2">
  <autoFilter ref="B41:CJ52"/>
  <tableColumns count="87">
    <tableColumn id="1" name="WRMP24 Reference" dataDxfId="1449"/>
    <tableColumn id="2" name="Component" dataDxfId="1448"/>
    <tableColumn id="3" name="Derivation" dataDxfId="1447"/>
    <tableColumn id="4" name="Unit" dataDxfId="1446"/>
    <tableColumn id="5" name="Decimal places" dataDxfId="1445"/>
    <tableColumn id="6" name="2019-20" dataDxfId="1444"/>
    <tableColumn id="7" name="2020-21" dataDxfId="1443"/>
    <tableColumn id="8" name="2021-22" dataDxfId="1442"/>
    <tableColumn id="9" name="2022-23" dataDxfId="1441"/>
    <tableColumn id="10" name="2023-24" dataDxfId="1440"/>
    <tableColumn id="11" name="2024-25" dataDxfId="1439"/>
    <tableColumn id="12" name="2025-26" dataDxfId="1438"/>
    <tableColumn id="13" name="2026-27" dataDxfId="1437"/>
    <tableColumn id="14" name="2027-28" dataDxfId="1436"/>
    <tableColumn id="15" name="2028-29" dataDxfId="1435"/>
    <tableColumn id="16" name="2029-30" dataDxfId="1434"/>
    <tableColumn id="17" name="2030-31" dataDxfId="1433"/>
    <tableColumn id="18" name="2031-32" dataDxfId="1432"/>
    <tableColumn id="19" name="2032-33" dataDxfId="1431"/>
    <tableColumn id="20" name="2033-34" dataDxfId="1430"/>
    <tableColumn id="21" name="2034-35" dataDxfId="1429"/>
    <tableColumn id="22" name="2035-36" dataDxfId="1428"/>
    <tableColumn id="23" name="2036-37" dataDxfId="1427"/>
    <tableColumn id="24" name="2037-38" dataDxfId="1426"/>
    <tableColumn id="25" name="2038-39" dataDxfId="1425"/>
    <tableColumn id="26" name="2039-40" dataDxfId="1424"/>
    <tableColumn id="27" name="2040-41" dataDxfId="1423"/>
    <tableColumn id="28" name="2041-42" dataDxfId="1422"/>
    <tableColumn id="29" name="2042-43" dataDxfId="1421"/>
    <tableColumn id="30" name="2043-44" dataDxfId="1420"/>
    <tableColumn id="31" name="2044-45" dataDxfId="1419"/>
    <tableColumn id="32" name="2045-46" dataDxfId="1418"/>
    <tableColumn id="33" name="2046-47" dataDxfId="1417"/>
    <tableColumn id="34" name="2047-48" dataDxfId="1416"/>
    <tableColumn id="35" name="2048-49" dataDxfId="1415"/>
    <tableColumn id="36" name="2049-50" dataDxfId="1414"/>
    <tableColumn id="37" name="2050-51" dataDxfId="1413"/>
    <tableColumn id="38" name="2051-52" dataDxfId="1412"/>
    <tableColumn id="39" name="2052-53" dataDxfId="1411"/>
    <tableColumn id="40" name="2053-54" dataDxfId="1410"/>
    <tableColumn id="41" name="2054-55" dataDxfId="1409"/>
    <tableColumn id="42" name="2055-56" dataDxfId="1408"/>
    <tableColumn id="43" name="2056-57" dataDxfId="1407"/>
    <tableColumn id="44" name="2057-58" dataDxfId="1406"/>
    <tableColumn id="45" name="2058-59" dataDxfId="1405"/>
    <tableColumn id="46" name="2059-60" dataDxfId="1404"/>
    <tableColumn id="47" name="2060-61" dataDxfId="1403"/>
    <tableColumn id="48" name="2061-62" dataDxfId="1402"/>
    <tableColumn id="49" name="2062-63" dataDxfId="1401"/>
    <tableColumn id="50" name="2063-64" dataDxfId="1400"/>
    <tableColumn id="51" name="2064-65" dataDxfId="1399"/>
    <tableColumn id="52" name="2065-66" dataDxfId="1398"/>
    <tableColumn id="53" name="2066-67" dataDxfId="1397"/>
    <tableColumn id="54" name="2067-68" dataDxfId="1396"/>
    <tableColumn id="55" name="2068-69" dataDxfId="1395"/>
    <tableColumn id="56" name="2069-70" dataDxfId="1394"/>
    <tableColumn id="57" name="2070-71" dataDxfId="1393"/>
    <tableColumn id="58" name="2071-72" dataDxfId="1392"/>
    <tableColumn id="59" name="2072-73" dataDxfId="1391"/>
    <tableColumn id="60" name="2073-74" dataDxfId="1390"/>
    <tableColumn id="61" name="2074-75" dataDxfId="1389"/>
    <tableColumn id="62" name="2075-76" dataDxfId="1388"/>
    <tableColumn id="63" name="2076-77" dataDxfId="1387"/>
    <tableColumn id="64" name="2077-78" dataDxfId="1386"/>
    <tableColumn id="65" name="2078-79" dataDxfId="1385"/>
    <tableColumn id="66" name="2079-80" dataDxfId="1384"/>
    <tableColumn id="67" name="2080-81" dataDxfId="1383"/>
    <tableColumn id="68" name="2081-82" dataDxfId="1382"/>
    <tableColumn id="69" name="2082-83" dataDxfId="1381"/>
    <tableColumn id="70" name="2083-84" dataDxfId="1380"/>
    <tableColumn id="71" name="2084-85" dataDxfId="1379"/>
    <tableColumn id="72" name="2085-86" dataDxfId="1378"/>
    <tableColumn id="73" name="2086-87" dataDxfId="1377"/>
    <tableColumn id="74" name="2087-88" dataDxfId="1376"/>
    <tableColumn id="75" name="2088-89" dataDxfId="1375"/>
    <tableColumn id="76" name="2089-90" dataDxfId="1374"/>
    <tableColumn id="77" name="2090-91" dataDxfId="1373"/>
    <tableColumn id="78" name="2091-92" dataDxfId="1372"/>
    <tableColumn id="79" name="2092-93" dataDxfId="1371"/>
    <tableColumn id="80" name="2093-94" dataDxfId="1370"/>
    <tableColumn id="81" name="2094-95" dataDxfId="1369"/>
    <tableColumn id="82" name="2095-96" dataDxfId="1368"/>
    <tableColumn id="83" name="2096-97" dataDxfId="1367"/>
    <tableColumn id="84" name="2097-98" dataDxfId="1366"/>
    <tableColumn id="85" name="2098-99" dataDxfId="1365"/>
    <tableColumn id="86" name="2099-100" dataDxfId="1364"/>
    <tableColumn id="87" name="2100-01" dataDxfId="1363"/>
  </tableColumns>
  <tableStyleInfo name="TableStyleMedium2" showFirstColumn="0" showLastColumn="0" showRowStripes="1" showColumnStripes="0"/>
</table>
</file>

<file path=xl/tables/table12.xml><?xml version="1.0" encoding="utf-8"?>
<table xmlns="http://schemas.openxmlformats.org/spreadsheetml/2006/main" id="12" name="TBL3a_DYAABL_" displayName="TBL3a_DYAABL_" ref="B23:CI91" totalsRowShown="0" headerRowDxfId="1207" dataDxfId="1206" tableBorderDxfId="1205" headerRowCellStyle="Normal 2 2 2">
  <autoFilter ref="B23:CI91"/>
  <tableColumns count="86">
    <tableColumn id="1" name="WRMP24 reference" dataDxfId="1204" dataCellStyle="Normal 2 2 2"/>
    <tableColumn id="2" name="Component" dataDxfId="1203" dataCellStyle="Normal 2 2 2"/>
    <tableColumn id="3" name="Derivation" dataDxfId="1202" dataCellStyle="Normal 2 2 2"/>
    <tableColumn id="4" name="Unit" dataDxfId="1201" dataCellStyle="Normal 2 2 2"/>
    <tableColumn id="5" name="Decimal places" dataDxfId="1200" dataCellStyle="Normal 2 2 2"/>
    <tableColumn id="6" name="2019-20" dataDxfId="1199"/>
    <tableColumn id="7" name="2020-21" dataDxfId="1198"/>
    <tableColumn id="8" name="2021-22" dataDxfId="1197"/>
    <tableColumn id="9" name="2022-23" dataDxfId="1196"/>
    <tableColumn id="10" name="2023-24" dataDxfId="1195"/>
    <tableColumn id="11" name="2024-25" dataDxfId="1194"/>
    <tableColumn id="12" name="2025-26" dataDxfId="1193"/>
    <tableColumn id="13" name="2026-27" dataDxfId="1192"/>
    <tableColumn id="14" name="2027-28" dataDxfId="1191"/>
    <tableColumn id="15" name="2028-29" dataDxfId="1190"/>
    <tableColumn id="16" name="2029-30" dataDxfId="1189"/>
    <tableColumn id="17" name="2030-31" dataDxfId="1188"/>
    <tableColumn id="18" name="2031-32" dataDxfId="1187"/>
    <tableColumn id="19" name="2032-33" dataDxfId="1186"/>
    <tableColumn id="20" name="2033-34" dataDxfId="1185"/>
    <tableColumn id="21" name="2034-35" dataDxfId="1184"/>
    <tableColumn id="22" name="2035-36" dataDxfId="1183"/>
    <tableColumn id="23" name="2036-37" dataDxfId="1182"/>
    <tableColumn id="24" name="2037-38" dataDxfId="1181"/>
    <tableColumn id="25" name="2038-39" dataDxfId="1180"/>
    <tableColumn id="26" name="2039-40" dataDxfId="1179"/>
    <tableColumn id="27" name="2040-41" dataDxfId="1178"/>
    <tableColumn id="28" name="2041-42" dataDxfId="1177"/>
    <tableColumn id="29" name="2042-43" dataDxfId="1176"/>
    <tableColumn id="30" name="2043-44" dataDxfId="1175"/>
    <tableColumn id="31" name="2044-45" dataDxfId="1174"/>
    <tableColumn id="32" name="2045-46" dataDxfId="1173"/>
    <tableColumn id="33" name="2046-47" dataDxfId="1172"/>
    <tableColumn id="34" name="2047-48" dataDxfId="1171"/>
    <tableColumn id="35" name="2048-49" dataDxfId="1170"/>
    <tableColumn id="36" name="2049-50" dataDxfId="1169"/>
    <tableColumn id="37" name="2050-51" dataDxfId="1168"/>
    <tableColumn id="38" name="2051-52" dataDxfId="1167"/>
    <tableColumn id="39" name="2052-53" dataDxfId="1166"/>
    <tableColumn id="40" name="2053-54" dataDxfId="1165"/>
    <tableColumn id="41" name="2054-55" dataDxfId="1164"/>
    <tableColumn id="42" name="2055-56" dataDxfId="1163"/>
    <tableColumn id="43" name="2056-57" dataDxfId="1162"/>
    <tableColumn id="44" name="2057-58" dataDxfId="1161"/>
    <tableColumn id="45" name="2058-59" dataDxfId="1160"/>
    <tableColumn id="46" name="2059-60" dataDxfId="1159"/>
    <tableColumn id="47" name="2060-61" dataDxfId="1158"/>
    <tableColumn id="48" name="2061-62" dataDxfId="1157"/>
    <tableColumn id="49" name="2062-63" dataDxfId="1156"/>
    <tableColumn id="50" name="2063-64" dataDxfId="1155"/>
    <tableColumn id="51" name="2064-65" dataDxfId="1154"/>
    <tableColumn id="52" name="2065-66" dataDxfId="1153"/>
    <tableColumn id="53" name="2066-67" dataDxfId="1152"/>
    <tableColumn id="54" name="2067-68" dataDxfId="1151"/>
    <tableColumn id="55" name="2068-69" dataDxfId="1150"/>
    <tableColumn id="56" name="2069-70" dataDxfId="1149"/>
    <tableColumn id="57" name="2070-71" dataDxfId="1148"/>
    <tableColumn id="58" name="2071-72" dataDxfId="1147"/>
    <tableColumn id="59" name="2072-73" dataDxfId="1146"/>
    <tableColumn id="60" name="2073-74" dataDxfId="1145"/>
    <tableColumn id="61" name="2074-75" dataDxfId="1144"/>
    <tableColumn id="62" name="2075-76" dataDxfId="1143"/>
    <tableColumn id="63" name="2076-77" dataDxfId="1142"/>
    <tableColumn id="64" name="2077-78" dataDxfId="1141"/>
    <tableColumn id="65" name="2078-79" dataDxfId="1140"/>
    <tableColumn id="66" name="2079-80" dataDxfId="1139"/>
    <tableColumn id="67" name="2080-81" dataDxfId="1138"/>
    <tableColumn id="68" name="2081-82" dataDxfId="1137"/>
    <tableColumn id="69" name="2082-83" dataDxfId="1136"/>
    <tableColumn id="70" name="2083-84" dataDxfId="1135"/>
    <tableColumn id="71" name="2084-85" dataDxfId="1134"/>
    <tableColumn id="72" name="2085-86" dataDxfId="1133"/>
    <tableColumn id="73" name="2086-87" dataDxfId="1132"/>
    <tableColumn id="74" name="2087-88" dataDxfId="1131"/>
    <tableColumn id="75" name="2088-89" dataDxfId="1130"/>
    <tableColumn id="76" name="2089-90" dataDxfId="1129"/>
    <tableColumn id="77" name="2090-91" dataDxfId="1128"/>
    <tableColumn id="78" name="2091-92" dataDxfId="1127"/>
    <tableColumn id="79" name="2092-93" dataDxfId="1126"/>
    <tableColumn id="80" name="2093-94" dataDxfId="1125"/>
    <tableColumn id="81" name="2094-95" dataDxfId="1124"/>
    <tableColumn id="82" name="2095-96" dataDxfId="1123"/>
    <tableColumn id="83" name="2096-97" dataDxfId="1122"/>
    <tableColumn id="84" name="2097-98" dataDxfId="1121"/>
    <tableColumn id="85" name="2098-99" dataDxfId="1120"/>
    <tableColumn id="86" name="2099-100" dataDxfId="1119"/>
  </tableColumns>
  <tableStyleInfo showFirstColumn="0" showLastColumn="0" showRowStripes="1" showColumnStripes="0"/>
</table>
</file>

<file path=xl/tables/table13.xml><?xml version="1.0" encoding="utf-8"?>
<table xmlns="http://schemas.openxmlformats.org/spreadsheetml/2006/main" id="13" name="TBL3b_DYAAOpt_" displayName="TBL3b_DYAAOpt_" ref="B94:CI118" totalsRowShown="0" headerRowDxfId="1118" dataDxfId="1116" headerRowBorderDxfId="1117" tableBorderDxfId="1115" headerRowCellStyle="Normal 2 2 2" dataCellStyle="Normal 2 2 2">
  <autoFilter ref="B94:CI118"/>
  <tableColumns count="86">
    <tableColumn id="1" name="WRMP24 reference" dataDxfId="1114" dataCellStyle="Normal 2 2 2"/>
    <tableColumn id="2" name="Option type" dataDxfId="1113" dataCellStyle="Normal 2 2 2"/>
    <tableColumn id="3" name="Cat ID" dataDxfId="1112" dataCellStyle="Normal 2 2 2"/>
    <tableColumn id="4" name="Unit" dataDxfId="1111" dataCellStyle="Normal 2 2 2"/>
    <tableColumn id="5" name="Decimal places" dataDxfId="1110" dataCellStyle="Normal 2 2 2"/>
    <tableColumn id="6" name="2019-20" dataDxfId="1109" dataCellStyle="Normal 2 2 2"/>
    <tableColumn id="7" name="2020-21" dataDxfId="1108" dataCellStyle="Normal 2 2 2"/>
    <tableColumn id="8" name="2021-22" dataDxfId="1107" dataCellStyle="Normal 2 2 2"/>
    <tableColumn id="9" name="2022-23" dataDxfId="1106" dataCellStyle="Normal 2 2 2"/>
    <tableColumn id="10" name="2023-24" dataDxfId="1105" dataCellStyle="Normal 2 2 2"/>
    <tableColumn id="11" name="2024-25" dataDxfId="1104" dataCellStyle="Normal 2 2 2"/>
    <tableColumn id="12" name="2025-26" dataDxfId="1103" dataCellStyle="Normal 2 2 2"/>
    <tableColumn id="13" name="2026-27" dataDxfId="1102" dataCellStyle="Normal 2 2 2"/>
    <tableColumn id="14" name="2027-28" dataDxfId="1101" dataCellStyle="Normal 2 2 2"/>
    <tableColumn id="15" name="2028-29" dataDxfId="1100" dataCellStyle="Normal 2 2 2"/>
    <tableColumn id="16" name="2029-30" dataDxfId="1099" dataCellStyle="Normal 2 2 2"/>
    <tableColumn id="17" name="2030-31" dataDxfId="1098" dataCellStyle="Normal 2 2 2"/>
    <tableColumn id="18" name="2031-32" dataDxfId="1097" dataCellStyle="Normal 2 2 2"/>
    <tableColumn id="19" name="2032-33" dataDxfId="1096" dataCellStyle="Normal 2 2 2"/>
    <tableColumn id="20" name="2033-34" dataDxfId="1095" dataCellStyle="Normal 2 2 2"/>
    <tableColumn id="21" name="2034-35" dataDxfId="1094" dataCellStyle="Normal 2 2 2"/>
    <tableColumn id="22" name="2035-36" dataDxfId="1093" dataCellStyle="Normal 2 2 2"/>
    <tableColumn id="23" name="2036-37" dataDxfId="1092" dataCellStyle="Normal 2 2 2"/>
    <tableColumn id="24" name="2037-38" dataDxfId="1091" dataCellStyle="Normal 2 2 2"/>
    <tableColumn id="25" name="2038-39" dataDxfId="1090" dataCellStyle="Normal 2 2 2"/>
    <tableColumn id="26" name="2039-40" dataDxfId="1089" dataCellStyle="Normal 2 2 2"/>
    <tableColumn id="27" name="2040-41" dataDxfId="1088" dataCellStyle="Normal 2 2 2"/>
    <tableColumn id="28" name="2041-42" dataDxfId="1087" dataCellStyle="Normal 2 2 2"/>
    <tableColumn id="29" name="2042-43" dataDxfId="1086" dataCellStyle="Normal 2 2 2"/>
    <tableColumn id="30" name="2043-44" dataDxfId="1085" dataCellStyle="Normal 2 2 2"/>
    <tableColumn id="31" name="2044-45" dataDxfId="1084" dataCellStyle="Normal 2 2 2"/>
    <tableColumn id="32" name="2045-46" dataDxfId="1083" dataCellStyle="Normal 2 2 2"/>
    <tableColumn id="33" name="2046-47" dataDxfId="1082" dataCellStyle="Normal 2 2 2"/>
    <tableColumn id="34" name="2047-48" dataDxfId="1081" dataCellStyle="Normal 2 2 2"/>
    <tableColumn id="35" name="2048-49" dataDxfId="1080" dataCellStyle="Normal 2 2 2"/>
    <tableColumn id="36" name="2049-50" dataDxfId="1079" dataCellStyle="Normal 2 2 2"/>
    <tableColumn id="37" name="2050-51" dataDxfId="1078" dataCellStyle="Normal 2 2 2"/>
    <tableColumn id="38" name="2051-52" dataDxfId="1077" dataCellStyle="Normal 2 2 2"/>
    <tableColumn id="39" name="2052-53" dataDxfId="1076" dataCellStyle="Normal 2 2 2"/>
    <tableColumn id="40" name="2053-54" dataDxfId="1075" dataCellStyle="Normal 2 2 2"/>
    <tableColumn id="41" name="2054-55" dataDxfId="1074" dataCellStyle="Normal 2 2 2"/>
    <tableColumn id="42" name="2055-56" dataDxfId="1073" dataCellStyle="Normal 2 2 2"/>
    <tableColumn id="43" name="2056-57" dataDxfId="1072" dataCellStyle="Normal 2 2 2"/>
    <tableColumn id="44" name="2057-58" dataDxfId="1071" dataCellStyle="Normal 2 2 2"/>
    <tableColumn id="45" name="2058-59" dataDxfId="1070" dataCellStyle="Normal 2 2 2"/>
    <tableColumn id="46" name="2059-60" dataDxfId="1069" dataCellStyle="Normal 2 2 2"/>
    <tableColumn id="47" name="2060-61" dataDxfId="1068" dataCellStyle="Normal 2 2 2"/>
    <tableColumn id="48" name="2061-62" dataDxfId="1067" dataCellStyle="Normal 2 2 2"/>
    <tableColumn id="49" name="2062-63" dataDxfId="1066" dataCellStyle="Normal 2 2 2"/>
    <tableColumn id="50" name="2063-64" dataDxfId="1065" dataCellStyle="Normal 2 2 2"/>
    <tableColumn id="51" name="2064-65" dataDxfId="1064" dataCellStyle="Normal 2 2 2"/>
    <tableColumn id="52" name="2065-66" dataDxfId="1063" dataCellStyle="Normal 2 2 2"/>
    <tableColumn id="53" name="2066-67" dataDxfId="1062" dataCellStyle="Normal 2 2 2"/>
    <tableColumn id="54" name="2067-68" dataDxfId="1061" dataCellStyle="Normal 2 2 2"/>
    <tableColumn id="55" name="2068-69" dataDxfId="1060" dataCellStyle="Normal 2 2 2"/>
    <tableColumn id="56" name="2069-70" dataDxfId="1059" dataCellStyle="Normal 2 2 2"/>
    <tableColumn id="57" name="2070-71" dataDxfId="1058" dataCellStyle="Normal 2 2 2"/>
    <tableColumn id="58" name="2071-72" dataDxfId="1057" dataCellStyle="Normal 2 2 2"/>
    <tableColumn id="59" name="2072-73" dataDxfId="1056" dataCellStyle="Normal 2 2 2"/>
    <tableColumn id="60" name="2073-74" dataDxfId="1055" dataCellStyle="Normal 2 2 2"/>
    <tableColumn id="61" name="2074-75" dataDxfId="1054" dataCellStyle="Normal 2 2 2"/>
    <tableColumn id="62" name="2075-76" dataDxfId="1053" dataCellStyle="Normal 2 2 2"/>
    <tableColumn id="63" name="2076-77" dataDxfId="1052" dataCellStyle="Normal 2 2 2"/>
    <tableColumn id="64" name="2077-78" dataDxfId="1051" dataCellStyle="Normal 2 2 2"/>
    <tableColumn id="65" name="2078-79" dataDxfId="1050" dataCellStyle="Normal 2 2 2"/>
    <tableColumn id="66" name="2079-80" dataDxfId="1049" dataCellStyle="Normal 2 2 2"/>
    <tableColumn id="67" name="2080-81" dataDxfId="1048" dataCellStyle="Normal 2 2 2"/>
    <tableColumn id="68" name="2081-82" dataDxfId="1047" dataCellStyle="Normal 2 2 2"/>
    <tableColumn id="69" name="2082-83" dataDxfId="1046" dataCellStyle="Normal 2 2 2"/>
    <tableColumn id="70" name="2083-84" dataDxfId="1045" dataCellStyle="Normal 2 2 2"/>
    <tableColumn id="71" name="2084-85" dataDxfId="1044" dataCellStyle="Normal 2 2 2"/>
    <tableColumn id="72" name="2085-86" dataDxfId="1043" dataCellStyle="Normal 2 2 2"/>
    <tableColumn id="73" name="2086-87" dataDxfId="1042" dataCellStyle="Normal 2 2 2"/>
    <tableColumn id="74" name="2087-88" dataDxfId="1041" dataCellStyle="Normal 2 2 2"/>
    <tableColumn id="75" name="2088-89" dataDxfId="1040" dataCellStyle="Normal 2 2 2"/>
    <tableColumn id="76" name="2089-90" dataDxfId="1039" dataCellStyle="Normal 2 2 2"/>
    <tableColumn id="77" name="2090-91" dataDxfId="1038" dataCellStyle="Normal 2 2 2"/>
    <tableColumn id="78" name="2091-92" dataDxfId="1037" dataCellStyle="Normal 2 2 2"/>
    <tableColumn id="79" name="2092-93" dataDxfId="1036" dataCellStyle="Normal 2 2 2"/>
    <tableColumn id="80" name="2093-94" dataDxfId="1035" dataCellStyle="Normal 2 2 2"/>
    <tableColumn id="81" name="2094-95" dataDxfId="1034" dataCellStyle="Normal 2 2 2"/>
    <tableColumn id="82" name="2095-96" dataDxfId="1033" dataCellStyle="Normal 2 2 2"/>
    <tableColumn id="83" name="2096-97" dataDxfId="1032" dataCellStyle="Normal 2 2 2"/>
    <tableColumn id="84" name="2097-98" dataDxfId="1031" dataCellStyle="Normal 2 2 2"/>
    <tableColumn id="85" name="2098-99" dataDxfId="1030" dataCellStyle="Normal 2 2 2"/>
    <tableColumn id="86" name="2099-100" dataDxfId="1029" dataCellStyle="Normal 2 2 2"/>
  </tableColumns>
  <tableStyleInfo showFirstColumn="0" showLastColumn="0" showRowStripes="1" showColumnStripes="0"/>
</table>
</file>

<file path=xl/tables/table14.xml><?xml version="1.0" encoding="utf-8"?>
<table xmlns="http://schemas.openxmlformats.org/spreadsheetml/2006/main" id="14" name="TBL3c_DYAAFP_" displayName="TBL3c_DYAAFP_" ref="B121:CI181" totalsRowShown="0" headerRowDxfId="1028" dataDxfId="1027" tableBorderDxfId="1026" headerRowCellStyle="Normal 2 2 2" dataCellStyle="Normal 2 2 2">
  <autoFilter ref="B121:CI181"/>
  <tableColumns count="86">
    <tableColumn id="1" name="WRMP24 reference" dataDxfId="1025" dataCellStyle="Normal 2 2 2"/>
    <tableColumn id="2" name="Component" dataDxfId="1024" dataCellStyle="Normal 2 2 2"/>
    <tableColumn id="3" name="Derivation" dataDxfId="1023" dataCellStyle="Normal 2 2 2"/>
    <tableColumn id="4" name="Unit" dataDxfId="1022" dataCellStyle="Normal 2 2 2"/>
    <tableColumn id="5" name="Decimal places" dataDxfId="1021" dataCellStyle="Normal 2 2 2"/>
    <tableColumn id="6" name="2019-20" dataDxfId="1020" dataCellStyle="Normal 2 2 2"/>
    <tableColumn id="7" name="2020-21" dataDxfId="1019" dataCellStyle="Normal 2 2 2"/>
    <tableColumn id="8" name="2021-22" dataDxfId="1018" dataCellStyle="Normal 2 2 2"/>
    <tableColumn id="9" name="2022-23" dataDxfId="1017" dataCellStyle="Normal 2 2 2"/>
    <tableColumn id="10" name="2023-24" dataDxfId="1016" dataCellStyle="Normal 2 2 2"/>
    <tableColumn id="11" name="2024-25" dataDxfId="1015" dataCellStyle="Normal 2 2 2"/>
    <tableColumn id="12" name="2025-26" dataDxfId="1014" dataCellStyle="Normal 2 2 2"/>
    <tableColumn id="13" name="2026-27" dataDxfId="1013" dataCellStyle="Normal 2 2 2"/>
    <tableColumn id="14" name="2027-28" dataDxfId="1012" dataCellStyle="Normal 2 2 2"/>
    <tableColumn id="15" name="2028-29" dataDxfId="1011" dataCellStyle="Normal 2 2 2"/>
    <tableColumn id="16" name="2029-30" dataDxfId="1010" dataCellStyle="Normal 2 2 2"/>
    <tableColumn id="17" name="2030-31" dataDxfId="1009" dataCellStyle="Normal 2 2 2"/>
    <tableColumn id="18" name="2031-32" dataDxfId="1008" dataCellStyle="Normal 2 2 2"/>
    <tableColumn id="19" name="2032-33" dataDxfId="1007" dataCellStyle="Normal 2 2 2"/>
    <tableColumn id="20" name="2033-34" dataDxfId="1006" dataCellStyle="Normal 2 2 2"/>
    <tableColumn id="21" name="2034-35" dataDxfId="1005" dataCellStyle="Normal 2 2 2"/>
    <tableColumn id="22" name="2035-36" dataDxfId="1004" dataCellStyle="Normal 2 2 2"/>
    <tableColumn id="23" name="2036-37" dataDxfId="1003" dataCellStyle="Normal 2 2 2"/>
    <tableColumn id="24" name="2037-38" dataDxfId="1002" dataCellStyle="Normal 2 2 2"/>
    <tableColumn id="25" name="2038-39" dataDxfId="1001" dataCellStyle="Normal 2 2 2"/>
    <tableColumn id="26" name="2039-40" dataDxfId="1000" dataCellStyle="Normal 2 2 2"/>
    <tableColumn id="27" name="2040-41" dataDxfId="999" dataCellStyle="Normal 2 2 2"/>
    <tableColumn id="28" name="2041-42" dataDxfId="998" dataCellStyle="Normal 2 2 2"/>
    <tableColumn id="29" name="2042-43" dataDxfId="997" dataCellStyle="Normal 2 2 2"/>
    <tableColumn id="30" name="2043-44" dataDxfId="996" dataCellStyle="Normal 2 2 2"/>
    <tableColumn id="31" name="2044-45" dataDxfId="995" dataCellStyle="Normal 2 2 2"/>
    <tableColumn id="32" name="2045-46" dataDxfId="994" dataCellStyle="Normal 2 2 2"/>
    <tableColumn id="33" name="2046-47" dataDxfId="993" dataCellStyle="Normal 2 2 2"/>
    <tableColumn id="34" name="2047-48" dataDxfId="992" dataCellStyle="Normal 2 2 2"/>
    <tableColumn id="35" name="2048-49" dataDxfId="991" dataCellStyle="Normal 2 2 2"/>
    <tableColumn id="36" name="2049-50" dataDxfId="990" dataCellStyle="Normal 2 2 2"/>
    <tableColumn id="37" name="2050-51" dataDxfId="989" dataCellStyle="Normal 2 2 2"/>
    <tableColumn id="38" name="2051-52" dataDxfId="988" dataCellStyle="Normal 2 2 2"/>
    <tableColumn id="39" name="2052-53" dataDxfId="987" dataCellStyle="Normal 2 2 2"/>
    <tableColumn id="40" name="2053-54" dataDxfId="986" dataCellStyle="Normal 2 2 2"/>
    <tableColumn id="41" name="2054-55" dataDxfId="985" dataCellStyle="Normal 2 2 2"/>
    <tableColumn id="42" name="2055-56" dataDxfId="984" dataCellStyle="Normal 2 2 2"/>
    <tableColumn id="43" name="2056-57" dataDxfId="983" dataCellStyle="Normal 2 2 2"/>
    <tableColumn id="44" name="2057-58" dataDxfId="982" dataCellStyle="Normal 2 2 2"/>
    <tableColumn id="45" name="2058-59" dataDxfId="981" dataCellStyle="Normal 2 2 2"/>
    <tableColumn id="46" name="2059-60" dataDxfId="980" dataCellStyle="Normal 2 2 2"/>
    <tableColumn id="47" name="2060-61" dataDxfId="979" dataCellStyle="Normal 2 2 2"/>
    <tableColumn id="48" name="2061-62" dataDxfId="978" dataCellStyle="Normal 2 2 2"/>
    <tableColumn id="49" name="2062-63" dataDxfId="977" dataCellStyle="Normal 2 2 2"/>
    <tableColumn id="50" name="2063-64" dataDxfId="976" dataCellStyle="Normal 2 2 2"/>
    <tableColumn id="51" name="2064-65" dataDxfId="975" dataCellStyle="Normal 2 2 2"/>
    <tableColumn id="52" name="2065-66" dataDxfId="974" dataCellStyle="Normal 2 2 2"/>
    <tableColumn id="53" name="2066-67" dataDxfId="973" dataCellStyle="Normal 2 2 2"/>
    <tableColumn id="54" name="2067-68" dataDxfId="972" dataCellStyle="Normal 2 2 2"/>
    <tableColumn id="55" name="2068-69" dataDxfId="971" dataCellStyle="Normal 2 2 2"/>
    <tableColumn id="56" name="2069-70" dataDxfId="970" dataCellStyle="Normal 2 2 2"/>
    <tableColumn id="57" name="2070-71" dataDxfId="969" dataCellStyle="Normal 2 2 2"/>
    <tableColumn id="58" name="2071-72" dataDxfId="968" dataCellStyle="Normal 2 2 2"/>
    <tableColumn id="59" name="2072-73" dataDxfId="967" dataCellStyle="Normal 2 2 2"/>
    <tableColumn id="60" name="2073-74" dataDxfId="966" dataCellStyle="Normal 2 2 2"/>
    <tableColumn id="61" name="2074-75" dataDxfId="965" dataCellStyle="Normal 2 2 2"/>
    <tableColumn id="62" name="2075-76" dataDxfId="964" dataCellStyle="Normal 2 2 2"/>
    <tableColumn id="63" name="2076-77" dataDxfId="963" dataCellStyle="Normal 2 2 2"/>
    <tableColumn id="64" name="2077-78" dataDxfId="962" dataCellStyle="Normal 2 2 2"/>
    <tableColumn id="65" name="2078-79" dataDxfId="961" dataCellStyle="Normal 2 2 2"/>
    <tableColumn id="66" name="2079-80" dataDxfId="960" dataCellStyle="Normal 2 2 2"/>
    <tableColumn id="67" name="2080-81" dataDxfId="959" dataCellStyle="Normal 2 2 2"/>
    <tableColumn id="68" name="2081-82" dataDxfId="958" dataCellStyle="Normal 2 2 2"/>
    <tableColumn id="69" name="2082-83" dataDxfId="957" dataCellStyle="Normal 2 2 2"/>
    <tableColumn id="70" name="2083-84" dataDxfId="956" dataCellStyle="Normal 2 2 2"/>
    <tableColumn id="71" name="2084-85" dataDxfId="955" dataCellStyle="Normal 2 2 2"/>
    <tableColumn id="72" name="2085-86" dataDxfId="954" dataCellStyle="Normal 2 2 2"/>
    <tableColumn id="73" name="2086-87" dataDxfId="953" dataCellStyle="Normal 2 2 2"/>
    <tableColumn id="74" name="2087-88" dataDxfId="952" dataCellStyle="Normal 2 2 2"/>
    <tableColumn id="75" name="2088-89" dataDxfId="951" dataCellStyle="Normal 2 2 2"/>
    <tableColumn id="76" name="2089-90" dataDxfId="950" dataCellStyle="Normal 2 2 2"/>
    <tableColumn id="77" name="2090-91" dataDxfId="949" dataCellStyle="Normal 2 2 2"/>
    <tableColumn id="78" name="2091-92" dataDxfId="948" dataCellStyle="Normal 2 2 2"/>
    <tableColumn id="79" name="2092-93" dataDxfId="947" dataCellStyle="Normal 2 2 2"/>
    <tableColumn id="80" name="2093-94" dataDxfId="946" dataCellStyle="Normal 2 2 2"/>
    <tableColumn id="81" name="2094-95" dataDxfId="945" dataCellStyle="Normal 2 2 2"/>
    <tableColumn id="82" name="2095-96" dataDxfId="944" dataCellStyle="Normal 2 2 2"/>
    <tableColumn id="83" name="2096-97" dataDxfId="943" dataCellStyle="Normal 2 2 2"/>
    <tableColumn id="84" name="2097-98" dataDxfId="942" dataCellStyle="Normal 2 2 2"/>
    <tableColumn id="85" name="2098-99" dataDxfId="941" dataCellStyle="Normal 2 2 2"/>
    <tableColumn id="86" name="2099-100" dataDxfId="940" dataCellStyle="Normal 2 2 2"/>
  </tableColumns>
  <tableStyleInfo showFirstColumn="0" showLastColumn="0" showRowStripes="1" showColumnStripes="0"/>
</table>
</file>

<file path=xl/tables/table15.xml><?xml version="1.0" encoding="utf-8"?>
<table xmlns="http://schemas.openxmlformats.org/spreadsheetml/2006/main" id="15" name="TBL3d_DYCPBL_" displayName="TBL3d_DYCPBL_" ref="B204:CI272" totalsRowShown="0" headerRowDxfId="939" dataDxfId="938" tableBorderDxfId="937" headerRowCellStyle="Normal 2 2 2">
  <autoFilter ref="B204:CI272"/>
  <tableColumns count="86">
    <tableColumn id="1" name="WRMP24 reference" dataDxfId="936" dataCellStyle="Normal 2 2 2"/>
    <tableColumn id="2" name="Component" dataDxfId="935" dataCellStyle="Normal 2 2 2"/>
    <tableColumn id="3" name="Derivation" dataDxfId="934" dataCellStyle="Normal 2 2 2"/>
    <tableColumn id="4" name="Unit" dataDxfId="933" dataCellStyle="Normal 2 2 2"/>
    <tableColumn id="5" name="Decimal places" dataDxfId="932" dataCellStyle="Normal 2 2 2"/>
    <tableColumn id="6" name="2019-20" dataDxfId="931"/>
    <tableColumn id="7" name="2020-21" dataDxfId="930"/>
    <tableColumn id="8" name="2021-22" dataDxfId="929"/>
    <tableColumn id="9" name="2022-23" dataDxfId="928"/>
    <tableColumn id="10" name="2023-24" dataDxfId="927"/>
    <tableColumn id="11" name="2024-25" dataDxfId="926"/>
    <tableColumn id="12" name="2025-26" dataDxfId="925"/>
    <tableColumn id="13" name="2026-27" dataDxfId="924"/>
    <tableColumn id="14" name="2027-28" dataDxfId="923"/>
    <tableColumn id="15" name="2028-29" dataDxfId="922"/>
    <tableColumn id="16" name="2029-30" dataDxfId="921"/>
    <tableColumn id="17" name="2030-31" dataDxfId="920"/>
    <tableColumn id="18" name="2031-32" dataDxfId="919"/>
    <tableColumn id="19" name="2032-33" dataDxfId="918"/>
    <tableColumn id="20" name="2033-34" dataDxfId="917"/>
    <tableColumn id="21" name="2034-35" dataDxfId="916"/>
    <tableColumn id="22" name="2035-36" dataDxfId="915"/>
    <tableColumn id="23" name="2036-37" dataDxfId="914"/>
    <tableColumn id="24" name="2037-38" dataDxfId="913"/>
    <tableColumn id="25" name="2038-39" dataDxfId="912"/>
    <tableColumn id="26" name="2039-40" dataDxfId="911"/>
    <tableColumn id="27" name="2040-41" dataDxfId="910"/>
    <tableColumn id="28" name="2041-42" dataDxfId="909"/>
    <tableColumn id="29" name="2042-43" dataDxfId="908"/>
    <tableColumn id="30" name="2043-44" dataDxfId="907"/>
    <tableColumn id="31" name="2044-45" dataDxfId="906"/>
    <tableColumn id="32" name="2045-46" dataDxfId="905"/>
    <tableColumn id="33" name="2046-47" dataDxfId="904"/>
    <tableColumn id="34" name="2047-48" dataDxfId="903"/>
    <tableColumn id="35" name="2048-49" dataDxfId="902"/>
    <tableColumn id="36" name="2049-50" dataDxfId="901"/>
    <tableColumn id="37" name="2050-51" dataDxfId="900"/>
    <tableColumn id="38" name="2051-52" dataDxfId="899"/>
    <tableColumn id="39" name="2052-53" dataDxfId="898"/>
    <tableColumn id="40" name="2053-54" dataDxfId="897"/>
    <tableColumn id="41" name="2054-55" dataDxfId="896"/>
    <tableColumn id="42" name="2055-56" dataDxfId="895"/>
    <tableColumn id="43" name="2056-57" dataDxfId="894"/>
    <tableColumn id="44" name="2057-58" dataDxfId="893"/>
    <tableColumn id="45" name="2058-59" dataDxfId="892"/>
    <tableColumn id="46" name="2059-60" dataDxfId="891"/>
    <tableColumn id="47" name="2060-61" dataDxfId="890"/>
    <tableColumn id="48" name="2061-62" dataDxfId="889"/>
    <tableColumn id="49" name="2062-63" dataDxfId="888"/>
    <tableColumn id="50" name="2063-64" dataDxfId="887"/>
    <tableColumn id="51" name="2064-65" dataDxfId="886"/>
    <tableColumn id="52" name="2065-66" dataDxfId="885"/>
    <tableColumn id="53" name="2066-67" dataDxfId="884"/>
    <tableColumn id="54" name="2067-68" dataDxfId="883"/>
    <tableColumn id="55" name="2068-69" dataDxfId="882"/>
    <tableColumn id="56" name="2069-70" dataDxfId="881"/>
    <tableColumn id="57" name="2070-71" dataDxfId="880"/>
    <tableColumn id="58" name="2071-72" dataDxfId="879"/>
    <tableColumn id="59" name="2072-73" dataDxfId="878"/>
    <tableColumn id="60" name="2073-74" dataDxfId="877"/>
    <tableColumn id="61" name="2074-75" dataDxfId="876"/>
    <tableColumn id="62" name="2075-76" dataDxfId="875"/>
    <tableColumn id="63" name="2076-77" dataDxfId="874"/>
    <tableColumn id="64" name="2077-78" dataDxfId="873"/>
    <tableColumn id="65" name="2078-79" dataDxfId="872"/>
    <tableColumn id="66" name="2079-80" dataDxfId="871"/>
    <tableColumn id="67" name="2080-81" dataDxfId="870"/>
    <tableColumn id="68" name="2081-82" dataDxfId="869"/>
    <tableColumn id="69" name="2082-83" dataDxfId="868"/>
    <tableColumn id="70" name="2083-84" dataDxfId="867"/>
    <tableColumn id="71" name="2084-85" dataDxfId="866"/>
    <tableColumn id="72" name="2085-86" dataDxfId="865"/>
    <tableColumn id="73" name="2086-87" dataDxfId="864"/>
    <tableColumn id="74" name="2087-88" dataDxfId="863"/>
    <tableColumn id="75" name="2088-89" dataDxfId="862"/>
    <tableColumn id="76" name="2089-90" dataDxfId="861"/>
    <tableColumn id="77" name="2090-91" dataDxfId="860"/>
    <tableColumn id="78" name="2091-92" dataDxfId="859"/>
    <tableColumn id="79" name="2092-93" dataDxfId="858"/>
    <tableColumn id="80" name="2093-94" dataDxfId="857"/>
    <tableColumn id="81" name="2094-95" dataDxfId="856"/>
    <tableColumn id="82" name="2095-96" dataDxfId="855"/>
    <tableColumn id="83" name="2096-97" dataDxfId="854"/>
    <tableColumn id="84" name="2097-98" dataDxfId="853"/>
    <tableColumn id="85" name="2098-99" dataDxfId="852"/>
    <tableColumn id="86" name="2099-100" dataDxfId="851"/>
  </tableColumns>
  <tableStyleInfo showFirstColumn="0" showLastColumn="0" showRowStripes="1" showColumnStripes="0"/>
</table>
</file>

<file path=xl/tables/table16.xml><?xml version="1.0" encoding="utf-8"?>
<table xmlns="http://schemas.openxmlformats.org/spreadsheetml/2006/main" id="16" name="TBL3e_DYCPOpt_" displayName="TBL3e_DYCPOpt_" ref="B275:CI299" totalsRowShown="0" headerRowDxfId="850" dataDxfId="848" headerRowBorderDxfId="849" tableBorderDxfId="847" headerRowCellStyle="Normal 2 2 2" dataCellStyle="Normal 2 2 2">
  <autoFilter ref="B275:CI299"/>
  <tableColumns count="86">
    <tableColumn id="1" name="WRMP24 reference" dataDxfId="846" dataCellStyle="Normal 2 2 2"/>
    <tableColumn id="2" name="Option type" dataDxfId="845" dataCellStyle="Normal 2 2 2"/>
    <tableColumn id="3" name="Cat ID" dataDxfId="844" dataCellStyle="Normal 2 2 2"/>
    <tableColumn id="4" name="Unit" dataDxfId="843" dataCellStyle="Normal 2 2 2"/>
    <tableColumn id="5" name="Decimal places" dataDxfId="842" dataCellStyle="Normal 2 2 2"/>
    <tableColumn id="6" name="2019-20" dataDxfId="841" dataCellStyle="Normal 2 2 2"/>
    <tableColumn id="7" name="2020-21" dataDxfId="840" dataCellStyle="Normal 2 2 2"/>
    <tableColumn id="8" name="2021-22" dataDxfId="839" dataCellStyle="Normal 2 2 2"/>
    <tableColumn id="9" name="2022-23" dataDxfId="838" dataCellStyle="Normal 2 2 2"/>
    <tableColumn id="10" name="2023-24" dataDxfId="837" dataCellStyle="Normal 2 2 2"/>
    <tableColumn id="11" name="2024-25" dataDxfId="836" dataCellStyle="Normal 2 2 2"/>
    <tableColumn id="12" name="2025-26" dataDxfId="835" dataCellStyle="Normal 2 2 2"/>
    <tableColumn id="13" name="2026-27" dataDxfId="834" dataCellStyle="Normal 2 2 2"/>
    <tableColumn id="14" name="2027-28" dataDxfId="833" dataCellStyle="Normal 2 2 2"/>
    <tableColumn id="15" name="2028-29" dataDxfId="832" dataCellStyle="Normal 2 2 2"/>
    <tableColumn id="16" name="2029-30" dataDxfId="831" dataCellStyle="Normal 2 2 2"/>
    <tableColumn id="17" name="2030-31" dataDxfId="830" dataCellStyle="Normal 2 2 2"/>
    <tableColumn id="18" name="2031-32" dataDxfId="829" dataCellStyle="Normal 2 2 2"/>
    <tableColumn id="19" name="2032-33" dataDxfId="828" dataCellStyle="Normal 2 2 2"/>
    <tableColumn id="20" name="2033-34" dataDxfId="827" dataCellStyle="Normal 2 2 2"/>
    <tableColumn id="21" name="2034-35" dataDxfId="826" dataCellStyle="Normal 2 2 2"/>
    <tableColumn id="22" name="2035-36" dataDxfId="825" dataCellStyle="Normal 2 2 2"/>
    <tableColumn id="23" name="2036-37" dataDxfId="824" dataCellStyle="Normal 2 2 2"/>
    <tableColumn id="24" name="2037-38" dataDxfId="823" dataCellStyle="Normal 2 2 2"/>
    <tableColumn id="25" name="2038-39" dataDxfId="822" dataCellStyle="Normal 2 2 2"/>
    <tableColumn id="26" name="2039-40" dataDxfId="821" dataCellStyle="Normal 2 2 2"/>
    <tableColumn id="27" name="2040-41" dataDxfId="820" dataCellStyle="Normal 2 2 2"/>
    <tableColumn id="28" name="2041-42" dataDxfId="819" dataCellStyle="Normal 2 2 2"/>
    <tableColumn id="29" name="2042-43" dataDxfId="818" dataCellStyle="Normal 2 2 2"/>
    <tableColumn id="30" name="2043-44" dataDxfId="817" dataCellStyle="Normal 2 2 2"/>
    <tableColumn id="31" name="2044-45" dataDxfId="816" dataCellStyle="Normal 2 2 2"/>
    <tableColumn id="32" name="2045-46" dataDxfId="815" dataCellStyle="Normal 2 2 2"/>
    <tableColumn id="33" name="2046-47" dataDxfId="814" dataCellStyle="Normal 2 2 2"/>
    <tableColumn id="34" name="2047-48" dataDxfId="813" dataCellStyle="Normal 2 2 2"/>
    <tableColumn id="35" name="2048-49" dataDxfId="812" dataCellStyle="Normal 2 2 2"/>
    <tableColumn id="36" name="2049-50" dataDxfId="811" dataCellStyle="Normal 2 2 2"/>
    <tableColumn id="37" name="2050-51" dataDxfId="810" dataCellStyle="Normal 2 2 2"/>
    <tableColumn id="38" name="2051-52" dataDxfId="809" dataCellStyle="Normal 2 2 2"/>
    <tableColumn id="39" name="2052-53" dataDxfId="808" dataCellStyle="Normal 2 2 2"/>
    <tableColumn id="40" name="2053-54" dataDxfId="807" dataCellStyle="Normal 2 2 2"/>
    <tableColumn id="41" name="2054-55" dataDxfId="806" dataCellStyle="Normal 2 2 2"/>
    <tableColumn id="42" name="2055-56" dataDxfId="805" dataCellStyle="Normal 2 2 2"/>
    <tableColumn id="43" name="2056-57" dataDxfId="804" dataCellStyle="Normal 2 2 2"/>
    <tableColumn id="44" name="2057-58" dataDxfId="803" dataCellStyle="Normal 2 2 2"/>
    <tableColumn id="45" name="2058-59" dataDxfId="802" dataCellStyle="Normal 2 2 2"/>
    <tableColumn id="46" name="2059-60" dataDxfId="801" dataCellStyle="Normal 2 2 2"/>
    <tableColumn id="47" name="2060-61" dataDxfId="800" dataCellStyle="Normal 2 2 2"/>
    <tableColumn id="48" name="2061-62" dataDxfId="799" dataCellStyle="Normal 2 2 2"/>
    <tableColumn id="49" name="2062-63" dataDxfId="798" dataCellStyle="Normal 2 2 2"/>
    <tableColumn id="50" name="2063-64" dataDxfId="797" dataCellStyle="Normal 2 2 2"/>
    <tableColumn id="51" name="2064-65" dataDxfId="796" dataCellStyle="Normal 2 2 2"/>
    <tableColumn id="52" name="2065-66" dataDxfId="795" dataCellStyle="Normal 2 2 2"/>
    <tableColumn id="53" name="2066-67" dataDxfId="794" dataCellStyle="Normal 2 2 2"/>
    <tableColumn id="54" name="2067-68" dataDxfId="793" dataCellStyle="Normal 2 2 2"/>
    <tableColumn id="55" name="2068-69" dataDxfId="792" dataCellStyle="Normal 2 2 2"/>
    <tableColumn id="56" name="2069-70" dataDxfId="791" dataCellStyle="Normal 2 2 2"/>
    <tableColumn id="57" name="2070-71" dataDxfId="790" dataCellStyle="Normal 2 2 2"/>
    <tableColumn id="58" name="2071-72" dataDxfId="789" dataCellStyle="Normal 2 2 2"/>
    <tableColumn id="59" name="2072-73" dataDxfId="788" dataCellStyle="Normal 2 2 2"/>
    <tableColumn id="60" name="2073-74" dataDxfId="787" dataCellStyle="Normal 2 2 2"/>
    <tableColumn id="61" name="2074-75" dataDxfId="786" dataCellStyle="Normal 2 2 2"/>
    <tableColumn id="62" name="2075-76" dataDxfId="785" dataCellStyle="Normal 2 2 2"/>
    <tableColumn id="63" name="2076-77" dataDxfId="784" dataCellStyle="Normal 2 2 2"/>
    <tableColumn id="64" name="2077-78" dataDxfId="783" dataCellStyle="Normal 2 2 2"/>
    <tableColumn id="65" name="2078-79" dataDxfId="782" dataCellStyle="Normal 2 2 2"/>
    <tableColumn id="66" name="2079-80" dataDxfId="781" dataCellStyle="Normal 2 2 2"/>
    <tableColumn id="67" name="2080-81" dataDxfId="780" dataCellStyle="Normal 2 2 2"/>
    <tableColumn id="68" name="2081-82" dataDxfId="779" dataCellStyle="Normal 2 2 2"/>
    <tableColumn id="69" name="2082-83" dataDxfId="778" dataCellStyle="Normal 2 2 2"/>
    <tableColumn id="70" name="2083-84" dataDxfId="777" dataCellStyle="Normal 2 2 2"/>
    <tableColumn id="71" name="2084-85" dataDxfId="776" dataCellStyle="Normal 2 2 2"/>
    <tableColumn id="72" name="2085-86" dataDxfId="775" dataCellStyle="Normal 2 2 2"/>
    <tableColumn id="73" name="2086-87" dataDxfId="774" dataCellStyle="Normal 2 2 2"/>
    <tableColumn id="74" name="2087-88" dataDxfId="773" dataCellStyle="Normal 2 2 2"/>
    <tableColumn id="75" name="2088-89" dataDxfId="772" dataCellStyle="Normal 2 2 2"/>
    <tableColumn id="76" name="2089-90" dataDxfId="771" dataCellStyle="Normal 2 2 2"/>
    <tableColumn id="77" name="2090-91" dataDxfId="770" dataCellStyle="Normal 2 2 2"/>
    <tableColumn id="78" name="2091-92" dataDxfId="769" dataCellStyle="Normal 2 2 2"/>
    <tableColumn id="79" name="2092-93" dataDxfId="768" dataCellStyle="Normal 2 2 2"/>
    <tableColumn id="80" name="2093-94" dataDxfId="767" dataCellStyle="Normal 2 2 2"/>
    <tableColumn id="81" name="2094-95" dataDxfId="766" dataCellStyle="Normal 2 2 2"/>
    <tableColumn id="82" name="2095-96" dataDxfId="765" dataCellStyle="Normal 2 2 2"/>
    <tableColumn id="83" name="2096-97" dataDxfId="764" dataCellStyle="Normal 2 2 2"/>
    <tableColumn id="84" name="2097-98" dataDxfId="763" dataCellStyle="Normal 2 2 2"/>
    <tableColumn id="85" name="2098-99" dataDxfId="762" dataCellStyle="Normal 2 2 2"/>
    <tableColumn id="86" name="2099-100" dataDxfId="761" dataCellStyle="Normal 2 2 2"/>
  </tableColumns>
  <tableStyleInfo showFirstColumn="0" showLastColumn="0" showRowStripes="1" showColumnStripes="0"/>
</table>
</file>

<file path=xl/tables/table17.xml><?xml version="1.0" encoding="utf-8"?>
<table xmlns="http://schemas.openxmlformats.org/spreadsheetml/2006/main" id="17" name="TBL3f_DYCPFP_" displayName="TBL3f_DYCPFP_" ref="B302:CI362" totalsRowShown="0" headerRowDxfId="760" dataDxfId="759" tableBorderDxfId="758" headerRowCellStyle="Normal 2 2 2" dataCellStyle="Normal 2 2 2">
  <autoFilter ref="B302:CI362"/>
  <tableColumns count="86">
    <tableColumn id="1" name="WRMP24 reference" dataDxfId="757" dataCellStyle="Normal 2 2 2"/>
    <tableColumn id="2" name="Component" dataDxfId="756" dataCellStyle="Normal 2 2 2"/>
    <tableColumn id="3" name="Derivation" dataDxfId="755" dataCellStyle="Normal 2 2 2"/>
    <tableColumn id="4" name="Unit" dataDxfId="754" dataCellStyle="Normal 2 2 2"/>
    <tableColumn id="5" name="Decimal places" dataDxfId="753" dataCellStyle="Normal 2 2 2"/>
    <tableColumn id="6" name="2019-20" dataDxfId="752" dataCellStyle="Normal 2 2 2"/>
    <tableColumn id="7" name="2020-21" dataDxfId="751" dataCellStyle="Normal 2 2 2"/>
    <tableColumn id="8" name="2021-22" dataDxfId="750" dataCellStyle="Normal 2 2 2"/>
    <tableColumn id="9" name="2022-23" dataDxfId="749" dataCellStyle="Normal 2 2 2"/>
    <tableColumn id="10" name="2023-24" dataDxfId="748" dataCellStyle="Normal 2 2 2"/>
    <tableColumn id="11" name="2024-25" dataDxfId="747" dataCellStyle="Normal 2 2 2"/>
    <tableColumn id="12" name="2025-26" dataDxfId="746" dataCellStyle="Normal 2 2 2"/>
    <tableColumn id="13" name="2026-27" dataDxfId="745" dataCellStyle="Normal 2 2 2"/>
    <tableColumn id="14" name="2027-28" dataDxfId="744" dataCellStyle="Normal 2 2 2"/>
    <tableColumn id="15" name="2028-29" dataDxfId="743" dataCellStyle="Normal 2 2 2"/>
    <tableColumn id="16" name="2029-30" dataDxfId="742" dataCellStyle="Normal 2 2 2"/>
    <tableColumn id="17" name="2030-31" dataDxfId="741" dataCellStyle="Normal 2 2 2"/>
    <tableColumn id="18" name="2031-32" dataDxfId="740" dataCellStyle="Normal 2 2 2"/>
    <tableColumn id="19" name="2032-33" dataDxfId="739" dataCellStyle="Normal 2 2 2"/>
    <tableColumn id="20" name="2033-34" dataDxfId="738" dataCellStyle="Normal 2 2 2"/>
    <tableColumn id="21" name="2034-35" dataDxfId="737" dataCellStyle="Normal 2 2 2"/>
    <tableColumn id="22" name="2035-36" dataDxfId="736" dataCellStyle="Normal 2 2 2"/>
    <tableColumn id="23" name="2036-37" dataDxfId="735" dataCellStyle="Normal 2 2 2"/>
    <tableColumn id="24" name="2037-38" dataDxfId="734" dataCellStyle="Normal 2 2 2"/>
    <tableColumn id="25" name="2038-39" dataDxfId="733" dataCellStyle="Normal 2 2 2"/>
    <tableColumn id="26" name="2039-40" dataDxfId="732" dataCellStyle="Normal 2 2 2"/>
    <tableColumn id="27" name="2040-41" dataDxfId="731" dataCellStyle="Normal 2 2 2"/>
    <tableColumn id="28" name="2041-42" dataDxfId="730" dataCellStyle="Normal 2 2 2"/>
    <tableColumn id="29" name="2042-43" dataDxfId="729" dataCellStyle="Normal 2 2 2"/>
    <tableColumn id="30" name="2043-44" dataDxfId="728" dataCellStyle="Normal 2 2 2"/>
    <tableColumn id="31" name="2044-45" dataDxfId="727" dataCellStyle="Normal 2 2 2"/>
    <tableColumn id="32" name="2045-46" dataDxfId="726" dataCellStyle="Normal 2 2 2"/>
    <tableColumn id="33" name="2046-47" dataDxfId="725" dataCellStyle="Normal 2 2 2"/>
    <tableColumn id="34" name="2047-48" dataDxfId="724" dataCellStyle="Normal 2 2 2"/>
    <tableColumn id="35" name="2048-49" dataDxfId="723" dataCellStyle="Normal 2 2 2"/>
    <tableColumn id="36" name="2049-50" dataDxfId="722" dataCellStyle="Normal 2 2 2"/>
    <tableColumn id="37" name="2050-51" dataDxfId="721" dataCellStyle="Normal 2 2 2"/>
    <tableColumn id="38" name="2051-52" dataDxfId="720" dataCellStyle="Normal 2 2 2"/>
    <tableColumn id="39" name="2052-53" dataDxfId="719" dataCellStyle="Normal 2 2 2"/>
    <tableColumn id="40" name="2053-54" dataDxfId="718" dataCellStyle="Normal 2 2 2"/>
    <tableColumn id="41" name="2054-55" dataDxfId="717" dataCellStyle="Normal 2 2 2"/>
    <tableColumn id="42" name="2055-56" dataDxfId="716" dataCellStyle="Normal 2 2 2"/>
    <tableColumn id="43" name="2056-57" dataDxfId="715" dataCellStyle="Normal 2 2 2"/>
    <tableColumn id="44" name="2057-58" dataDxfId="714" dataCellStyle="Normal 2 2 2"/>
    <tableColumn id="45" name="2058-59" dataDxfId="713" dataCellStyle="Normal 2 2 2"/>
    <tableColumn id="46" name="2059-60" dataDxfId="712" dataCellStyle="Normal 2 2 2"/>
    <tableColumn id="47" name="2060-61" dataDxfId="711" dataCellStyle="Normal 2 2 2"/>
    <tableColumn id="48" name="2061-62" dataDxfId="710" dataCellStyle="Normal 2 2 2"/>
    <tableColumn id="49" name="2062-63" dataDxfId="709" dataCellStyle="Normal 2 2 2"/>
    <tableColumn id="50" name="2063-64" dataDxfId="708" dataCellStyle="Normal 2 2 2"/>
    <tableColumn id="51" name="2064-65" dataDxfId="707" dataCellStyle="Normal 2 2 2"/>
    <tableColumn id="52" name="2065-66" dataDxfId="706" dataCellStyle="Normal 2 2 2"/>
    <tableColumn id="53" name="2066-67" dataDxfId="705" dataCellStyle="Normal 2 2 2"/>
    <tableColumn id="54" name="2067-68" dataDxfId="704" dataCellStyle="Normal 2 2 2"/>
    <tableColumn id="55" name="2068-69" dataDxfId="703" dataCellStyle="Normal 2 2 2"/>
    <tableColumn id="56" name="2069-70" dataDxfId="702" dataCellStyle="Normal 2 2 2"/>
    <tableColumn id="57" name="2070-71" dataDxfId="701" dataCellStyle="Normal 2 2 2"/>
    <tableColumn id="58" name="2071-72" dataDxfId="700" dataCellStyle="Normal 2 2 2"/>
    <tableColumn id="59" name="2072-73" dataDxfId="699" dataCellStyle="Normal 2 2 2"/>
    <tableColumn id="60" name="2073-74" dataDxfId="698" dataCellStyle="Normal 2 2 2"/>
    <tableColumn id="61" name="2074-75" dataDxfId="697" dataCellStyle="Normal 2 2 2"/>
    <tableColumn id="62" name="2075-76" dataDxfId="696" dataCellStyle="Normal 2 2 2"/>
    <tableColumn id="63" name="2076-77" dataDxfId="695" dataCellStyle="Normal 2 2 2"/>
    <tableColumn id="64" name="2077-78" dataDxfId="694" dataCellStyle="Normal 2 2 2"/>
    <tableColumn id="65" name="2078-79" dataDxfId="693" dataCellStyle="Normal 2 2 2"/>
    <tableColumn id="66" name="2079-80" dataDxfId="692" dataCellStyle="Normal 2 2 2"/>
    <tableColumn id="67" name="2080-81" dataDxfId="691" dataCellStyle="Normal 2 2 2"/>
    <tableColumn id="68" name="2081-82" dataDxfId="690" dataCellStyle="Normal 2 2 2"/>
    <tableColumn id="69" name="2082-83" dataDxfId="689" dataCellStyle="Normal 2 2 2"/>
    <tableColumn id="70" name="2083-84" dataDxfId="688" dataCellStyle="Normal 2 2 2"/>
    <tableColumn id="71" name="2084-85" dataDxfId="687" dataCellStyle="Normal 2 2 2"/>
    <tableColumn id="72" name="2085-86" dataDxfId="686" dataCellStyle="Normal 2 2 2"/>
    <tableColumn id="73" name="2086-87" dataDxfId="685" dataCellStyle="Normal 2 2 2"/>
    <tableColumn id="74" name="2087-88" dataDxfId="684" dataCellStyle="Normal 2 2 2"/>
    <tableColumn id="75" name="2088-89" dataDxfId="683" dataCellStyle="Normal 2 2 2"/>
    <tableColumn id="76" name="2089-90" dataDxfId="682" dataCellStyle="Normal 2 2 2"/>
    <tableColumn id="77" name="2090-91" dataDxfId="681" dataCellStyle="Normal 2 2 2"/>
    <tableColumn id="78" name="2091-92" dataDxfId="680" dataCellStyle="Normal 2 2 2"/>
    <tableColumn id="79" name="2092-93" dataDxfId="679" dataCellStyle="Normal 2 2 2"/>
    <tableColumn id="80" name="2093-94" dataDxfId="678" dataCellStyle="Normal 2 2 2"/>
    <tableColumn id="81" name="2094-95" dataDxfId="677" dataCellStyle="Normal 2 2 2"/>
    <tableColumn id="82" name="2095-96" dataDxfId="676" dataCellStyle="Normal 2 2 2"/>
    <tableColumn id="83" name="2096-97" dataDxfId="675" dataCellStyle="Normal 2 2 2"/>
    <tableColumn id="84" name="2097-98" dataDxfId="674" dataCellStyle="Normal 2 2 2"/>
    <tableColumn id="85" name="2098-99" dataDxfId="673" dataCellStyle="Normal 2 2 2"/>
    <tableColumn id="86" name="2099-100" dataDxfId="672" dataCellStyle="Normal 2 2 2"/>
  </tableColumns>
  <tableStyleInfo showFirstColumn="0" showLastColumn="0" showRowStripes="1" showColumnStripes="0"/>
</table>
</file>

<file path=xl/tables/table18.xml><?xml version="1.0" encoding="utf-8"?>
<table xmlns="http://schemas.openxmlformats.org/spreadsheetml/2006/main" id="18" name="TBL4_OptApp" displayName="TBL4_OptApp" ref="B5:AZ29" totalsRowShown="0" headerRowDxfId="669" dataDxfId="667" headerRowBorderDxfId="668" tableBorderDxfId="666">
  <autoFilter ref="B5:AZ29"/>
  <tableColumns count="51">
    <tableColumn id="42" name="WRMP24 Reference" dataDxfId="665">
      <calculatedColumnFormula>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calculatedColumnFormula>
    </tableColumn>
    <tableColumn id="1" name="Option ID" dataDxfId="664"/>
    <tableColumn id="2" name="Option Name" dataDxfId="663"/>
    <tableColumn id="3" name="Option type_x000a_Defined List" dataDxfId="662"/>
    <tableColumn id="4" name="Option Group" dataDxfId="661">
      <calculatedColumnFormula>VLOOKUP(TBL4_OptApp[[#This Row],[Option type
Defined List]],'Option Typs_Grps'!B$2:C$47, 2, FALSE)</calculatedColumnFormula>
    </tableColumn>
    <tableColumn id="5" name="WRZ(s) benefitting from option_x000a__x000a_Defined codes, accept multiples using &quot;,&quot; separator, or &quot;Company Wide&quot;" dataDxfId="660"/>
    <tableColumn id="6" name="Option status_x000a_Defined" dataDxfId="659"/>
    <tableColumn id="7" name="Third Party Option Flag_x000a_Y/N" dataDxfId="658"/>
    <tableColumn id="19" name="Partnership Option TOTEX - all parties _x000a_(where applicable)_x000a__x000a_" dataDxfId="657"/>
    <tableColumn id="8" name="Interdependent Options_x000a_(State one or more option IDs)" dataDxfId="656"/>
    <tableColumn id="9" name="Preferred (Most Likely) Programme Y/N" dataDxfId="655"/>
    <tableColumn id="53" name="Least Cost Programme Y/N" dataDxfId="654"/>
    <tableColumn id="30" name="Ofwat Core Programme Y/N" dataDxfId="653"/>
    <tableColumn id="10" name="Alternative Programme 1_x000a_Y/N" dataDxfId="652"/>
    <tableColumn id="11" name="Alternative Programme 2_x000a_Y/N" dataDxfId="651"/>
    <tableColumn id="12" name="Alternative Programme 3_x000a_Y/N" dataDxfId="650"/>
    <tableColumn id="13" name="Reason for option rejection" dataDxfId="649"/>
    <tableColumn id="14" name="WRZ transfer is from_x000a_Defined List" dataDxfId="648"/>
    <tableColumn id="15" name="WRZ transfer is to_x000a_Defined List" dataDxfId="647"/>
    <tableColumn id="16" name="Gains in WAFU / Savings in Demand on full implementation (Ml/d)" dataDxfId="646"/>
    <tableColumn id="17" name="Option benefits lead-in time (Years)" dataDxfId="645"/>
    <tableColumn id="18" name="First year of option use in preferred programme (year)_x000a_(Preferred programme (most likely) only)" dataDxfId="644"/>
    <tableColumn id="20" name="Totex expenditure prior to option in use (£m)" dataDxfId="643"/>
    <tableColumn id="21" name="Totex expenditure per annum post option in use under maximum utilisation scenario (£m)" dataDxfId="642"/>
    <tableColumn id="22" name="Average totex expenditure per annum post option in use (£m)" dataDxfId="641"/>
    <tableColumn id="23" name="Average option utilisation used for average totex expenditure and operational carbon forecasts (Ml/d)" dataDxfId="640"/>
    <tableColumn id="24" name="Maximum option utilisation across the planning period (Ml/d)" dataDxfId="639"/>
    <tableColumn id="25" name="Embodied carbon emissions_x000a_(tCO2 equivalent)" dataDxfId="638"/>
    <tableColumn id="26" name="Operational carbon emissions under maximum utilisation scenario_x000a_(tCO2 equivalent per annum)" dataDxfId="637"/>
    <tableColumn id="27" name="Average operational carbon emissions_x000a_(tCO2 equivalent per annum)" dataDxfId="636"/>
    <tableColumn id="31" name="Total Carbon Cost (£M)" dataDxfId="635"/>
    <tableColumn id="28" name="Average Incremental Cost (AIC)_x000a_(p/m3)" dataDxfId="634"/>
    <tableColumn id="29" name="Total NPC (£m)" dataDxfId="633"/>
    <tableColumn id="32" name="Natural capital impact of option_x000a_(define units)" dataDxfId="632"/>
    <tableColumn id="33" name="B&amp;H_x000a_Non-monetised metric where applicable (define units)" dataDxfId="631"/>
    <tableColumn id="46" name="B&amp;H_x000a_Monetised metric where applicable (£M)" dataDxfId="630"/>
    <tableColumn id="34" name="CR_x000a_Non-monetised metric where applicable (define units)" dataDxfId="629"/>
    <tableColumn id="47" name="CR_x000a_Monetised metric where applicable (£M)" dataDxfId="628"/>
    <tableColumn id="35" name="NHR_x000a_Non-monetised metric where applicable (define units)" dataDxfId="627"/>
    <tableColumn id="48" name="NHR_x000a_Monetised metric where applicable (£M)" dataDxfId="626"/>
    <tableColumn id="36" name="WP_x000a_Non-monetised metric where applicable (define units)" dataDxfId="625"/>
    <tableColumn id="49" name="WP_x000a_Monetised metric where applicable (£M)" dataDxfId="624"/>
    <tableColumn id="37" name="WReg_x000a_Non-monetised metric where applicable (define units)" dataDxfId="623"/>
    <tableColumn id="50" name="WReg_x000a_Monetised metric where applicable (£M)" dataDxfId="622"/>
    <tableColumn id="38" name="R&amp;T_x000a_Non-monetised metric where applicable (define units)" dataDxfId="621"/>
    <tableColumn id="51" name="R&amp;T_x000a_Monetised metric where applicable (£M)" dataDxfId="620"/>
    <tableColumn id="39" name="Freeform column 1" dataDxfId="619"/>
    <tableColumn id="40" name="Freeform column 2" dataDxfId="618"/>
    <tableColumn id="41" name="Freeform column 3" dataDxfId="617"/>
    <tableColumn id="45" name="Freeform column 4" dataDxfId="616"/>
    <tableColumn id="52" name="Freeform column 5" dataDxfId="615"/>
  </tableColumns>
  <tableStyleInfo showFirstColumn="0" showLastColumn="0" showRowStripes="1" showColumnStripes="0"/>
</table>
</file>

<file path=xl/tables/table19.xml><?xml version="1.0" encoding="utf-8"?>
<table xmlns="http://schemas.openxmlformats.org/spreadsheetml/2006/main" id="19" name="TBL5_OptBen" displayName="TBL5_OptBen" ref="B5:CN20" totalsRowShown="0" headerRowDxfId="614" dataDxfId="612" headerRowBorderDxfId="613" tableBorderDxfId="611">
  <autoFilter ref="B5:CN20"/>
  <tableColumns count="91">
    <tableColumn id="1" name="WRMP24 Reference" dataDxfId="610">
      <calculatedColumnFormula>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calculatedColumnFormula>
    </tableColumn>
    <tableColumn id="2" name="Option name" dataDxfId="609"/>
    <tableColumn id="3" name="Option ID" dataDxfId="608"/>
    <tableColumn id="4" name="Option Type (defined list)" dataDxfId="607"/>
    <tableColumn id="5" name="Option Group" dataDxfId="606">
      <calculatedColumnFormula>VLOOKUP(TBL5_OptBen[[#This Row],[Option Type (defined list)]],'Option Typs_Grps'!B$2:C$47, 2, FALSE)</calculatedColumnFormula>
    </tableColumn>
    <tableColumn id="6" name="Sub-option (Y/N)" dataDxfId="605"/>
    <tableColumn id="7" name="Preferred (most likely), Least Cost, Ofwat Core or Alternative Programme" dataDxfId="604"/>
    <tableColumn id="8" name="WRZ (defined list)" dataDxfId="603"/>
    <tableColumn id="91" name="Unit" dataDxfId="602"/>
    <tableColumn id="90" name="Decimal places" dataDxfId="601"/>
    <tableColumn id="89" name="2019-20" dataDxfId="600"/>
    <tableColumn id="87" name="2020-21" dataDxfId="599"/>
    <tableColumn id="88" name="2021-22" dataDxfId="598"/>
    <tableColumn id="9" name="2022-23" dataDxfId="597"/>
    <tableColumn id="10" name="2023-24" dataDxfId="596"/>
    <tableColumn id="11" name="2024-25" dataDxfId="595"/>
    <tableColumn id="12" name="2025-26" dataDxfId="594"/>
    <tableColumn id="13" name="2026-27" dataDxfId="593"/>
    <tableColumn id="14" name="2027-28" dataDxfId="592"/>
    <tableColumn id="15" name="2028-29" dataDxfId="591"/>
    <tableColumn id="16" name="2029-30" dataDxfId="590"/>
    <tableColumn id="17" name="2030-31" dataDxfId="589"/>
    <tableColumn id="18" name="2031-32" dataDxfId="588"/>
    <tableColumn id="19" name="2032-33" dataDxfId="587"/>
    <tableColumn id="20" name="2033-34" dataDxfId="586"/>
    <tableColumn id="21" name="2034-35" dataDxfId="585"/>
    <tableColumn id="22" name="2035-36" dataDxfId="584"/>
    <tableColumn id="23" name="2036-37" dataDxfId="583"/>
    <tableColumn id="24" name="2037-38" dataDxfId="582"/>
    <tableColumn id="25" name="2038-39" dataDxfId="581"/>
    <tableColumn id="26" name="2039-40" dataDxfId="580"/>
    <tableColumn id="27" name="2040-41" dataDxfId="579"/>
    <tableColumn id="28" name="2041-42" dataDxfId="578"/>
    <tableColumn id="29" name="2042-43" dataDxfId="577"/>
    <tableColumn id="30" name="2043-44" dataDxfId="576"/>
    <tableColumn id="31" name="2044-45" dataDxfId="575"/>
    <tableColumn id="32" name="2045-46" dataDxfId="574"/>
    <tableColumn id="33" name="2046-47" dataDxfId="573"/>
    <tableColumn id="34" name="2047-48" dataDxfId="572"/>
    <tableColumn id="35" name="2048-49" dataDxfId="571"/>
    <tableColumn id="36" name="2049-50" dataDxfId="570"/>
    <tableColumn id="37" name="2050-51" dataDxfId="569"/>
    <tableColumn id="38" name="2051-52" dataDxfId="568"/>
    <tableColumn id="39" name="2052-53" dataDxfId="567"/>
    <tableColumn id="40" name="2053-54" dataDxfId="566"/>
    <tableColumn id="41" name="2054-55" dataDxfId="565"/>
    <tableColumn id="42" name="2055-56" dataDxfId="564"/>
    <tableColumn id="43" name="2056-57" dataDxfId="563"/>
    <tableColumn id="44" name="2057-58" dataDxfId="562"/>
    <tableColumn id="45" name="2058-59" dataDxfId="561"/>
    <tableColumn id="46" name="2059-60" dataDxfId="560"/>
    <tableColumn id="47" name="2060-61" dataDxfId="559"/>
    <tableColumn id="48" name="2061-62" dataDxfId="558"/>
    <tableColumn id="49" name="2062-63" dataDxfId="557"/>
    <tableColumn id="50" name="2063-64" dataDxfId="556"/>
    <tableColumn id="51" name="2064-65" dataDxfId="555"/>
    <tableColumn id="52" name="2065-66" dataDxfId="554"/>
    <tableColumn id="53" name="2066-67" dataDxfId="553"/>
    <tableColumn id="54" name="2067-68" dataDxfId="552"/>
    <tableColumn id="55" name="2068-69" dataDxfId="551"/>
    <tableColumn id="56" name="2069-70" dataDxfId="550"/>
    <tableColumn id="57" name="2070-71" dataDxfId="549"/>
    <tableColumn id="58" name="2071-72" dataDxfId="548"/>
    <tableColumn id="59" name="2072-73" dataDxfId="547"/>
    <tableColumn id="60" name="2073-74" dataDxfId="546"/>
    <tableColumn id="61" name="2074-75" dataDxfId="545"/>
    <tableColumn id="62" name="2075-76" dataDxfId="544"/>
    <tableColumn id="63" name="2076-77" dataDxfId="543"/>
    <tableColumn id="64" name="2077-78" dataDxfId="542"/>
    <tableColumn id="65" name="2078-79" dataDxfId="541"/>
    <tableColumn id="66" name="2079-80" dataDxfId="540"/>
    <tableColumn id="67" name="2080-81" dataDxfId="539"/>
    <tableColumn id="68" name="2081-82" dataDxfId="538"/>
    <tableColumn id="69" name="2082-83" dataDxfId="537"/>
    <tableColumn id="70" name="2083-84" dataDxfId="536"/>
    <tableColumn id="71" name="2084-85" dataDxfId="535"/>
    <tableColumn id="72" name="2085-86" dataDxfId="534"/>
    <tableColumn id="73" name="2086-87" dataDxfId="533"/>
    <tableColumn id="74" name="2087-88" dataDxfId="532"/>
    <tableColumn id="75" name="2088-89" dataDxfId="531"/>
    <tableColumn id="76" name="2089-90" dataDxfId="530"/>
    <tableColumn id="77" name="2090-91" dataDxfId="529"/>
    <tableColumn id="78" name="2091-92" dataDxfId="528"/>
    <tableColumn id="79" name="2092-93" dataDxfId="527"/>
    <tableColumn id="80" name="2093-94" dataDxfId="526"/>
    <tableColumn id="81" name="2094-95" dataDxfId="525"/>
    <tableColumn id="82" name="2095-96" dataDxfId="524"/>
    <tableColumn id="83" name="2096-97" dataDxfId="523"/>
    <tableColumn id="84" name="2097-98" dataDxfId="522"/>
    <tableColumn id="85" name="2098-99" dataDxfId="521"/>
    <tableColumn id="86" name="2099-100" dataDxfId="520"/>
  </tableColumns>
  <tableStyleInfo showFirstColumn="0" showLastColumn="0" showRowStripes="1" showColumnStripes="0"/>
</table>
</file>

<file path=xl/tables/table2.xml><?xml version="1.0" encoding="utf-8"?>
<table xmlns="http://schemas.openxmlformats.org/spreadsheetml/2006/main" id="2" name="TBL1b_GroupLic" displayName="TBL1b_GroupLic" ref="B16:L23" totalsRowShown="0" headerRowDxfId="1729" headerRowBorderDxfId="1728" tableBorderDxfId="1727" totalsRowBorderDxfId="1726" headerRowCellStyle="Normal 2">
  <autoFilter ref="B16:L23"/>
  <tableColumns count="11">
    <tableColumn id="2" name="WRMP24 Reference" dataDxfId="1725" dataCellStyle="Normal 2"/>
    <tableColumn id="3" name="Derivation" dataDxfId="1724" dataCellStyle="Normal 2"/>
    <tableColumn id="4" name="Licence number" dataDxfId="1723" dataCellStyle="Normal 3"/>
    <tableColumn id="5" name="Source name" dataDxfId="1722" dataCellStyle="Normal 3"/>
    <tableColumn id="6" name="Source type" dataDxfId="1721" dataCellStyle="Normal 4"/>
    <tableColumn id="7" name="WRZ Code" dataDxfId="1720" dataCellStyle="Normal 4"/>
    <tableColumn id="8" name="DYAA deployable output (Ml/d)" dataDxfId="1719" dataCellStyle="Normal 5"/>
    <tableColumn id="1" name="DYCP deployable output (Ml/d)" dataDxfId="1718" dataCellStyle="Normal 5"/>
    <tableColumn id="9" name="Annual licensed quantity (Ml/d)" dataDxfId="1717" dataCellStyle="Normal 6"/>
    <tableColumn id="10" name="Constraints on deployable output" dataDxfId="1716" dataCellStyle="Normal 2"/>
    <tableColumn id="11" name="Additional notes (if desired)" dataDxfId="1715" dataCellStyle="Normal 2"/>
  </tableColumns>
  <tableStyleInfo showFirstColumn="0" showLastColumn="0" showRowStripes="1" showColumnStripes="0"/>
</table>
</file>

<file path=xl/tables/table20.xml><?xml version="1.0" encoding="utf-8"?>
<table xmlns="http://schemas.openxmlformats.org/spreadsheetml/2006/main" id="24" name="TBL8a_Base_Totex" displayName="TBL8a_Base_Totex" ref="B6:AA9" totalsRowShown="0" headerRowDxfId="519" dataDxfId="517" headerRowBorderDxfId="518" tableBorderDxfId="516" headerRowCellStyle="Normal 2 2 2">
  <autoFilter ref="B6:AA9"/>
  <tableColumns count="26">
    <tableColumn id="1" name="Reference" dataDxfId="515"/>
    <tableColumn id="2" name="Expenditure element" dataDxfId="514" dataCellStyle="Normal 2 2 2"/>
    <tableColumn id="3" name="Expenditure type" dataDxfId="513" dataCellStyle="Normal 2 2 2"/>
    <tableColumn id="4" name="Unit" dataDxfId="512" dataCellStyle="Normal 2 2 2"/>
    <tableColumn id="5" name="Decimal places" dataDxfId="511" dataCellStyle="Normal 2 2 2"/>
    <tableColumn id="6" name="2019-20" dataDxfId="510"/>
    <tableColumn id="7" name="2020-21" dataDxfId="509"/>
    <tableColumn id="8" name="2021-22" dataDxfId="508"/>
    <tableColumn id="9" name="2022-23" dataDxfId="507"/>
    <tableColumn id="10" name="2023-24" dataDxfId="506"/>
    <tableColumn id="11" name="2024-25" dataDxfId="505"/>
    <tableColumn id="12" name="2025-26" dataDxfId="504"/>
    <tableColumn id="13" name="2026-27" dataDxfId="503"/>
    <tableColumn id="14" name="2027-28" dataDxfId="502"/>
    <tableColumn id="15" name="2028-29" dataDxfId="501"/>
    <tableColumn id="16" name="2029-30" dataDxfId="500"/>
    <tableColumn id="17" name="2030-31 _x000a_to _x000a_2034-35" dataDxfId="499"/>
    <tableColumn id="18" name="2035-36 _x000a_to _x000a_2039-40" dataDxfId="498"/>
    <tableColumn id="19" name="2040-41 _x000a_to _x000a_2044-45" dataDxfId="497"/>
    <tableColumn id="20" name="2045-46 _x000a_to _x000a_2049-50" dataDxfId="496"/>
    <tableColumn id="21" name="2050-51 _x000a_to _x000a_2054-55" dataDxfId="495"/>
    <tableColumn id="22" name="2055-56 _x000a_to _x000a_2059-60" dataDxfId="494"/>
    <tableColumn id="23" name="2060-61 _x000a_to _x000a_2064-65" dataDxfId="493"/>
    <tableColumn id="24" name="2065-66 _x000a_to _x000a_2069-70" dataDxfId="492"/>
    <tableColumn id="25" name="2070-71 _x000a_to _x000a_2074-75" dataDxfId="491"/>
    <tableColumn id="26" name="2075-76 _x000a_to _x000a_2079-80" dataDxfId="490"/>
  </tableColumns>
  <tableStyleInfo showFirstColumn="0" showLastColumn="0" showRowStripes="1" showColumnStripes="0"/>
</table>
</file>

<file path=xl/tables/table21.xml><?xml version="1.0" encoding="utf-8"?>
<table xmlns="http://schemas.openxmlformats.org/spreadsheetml/2006/main" id="25" name="TBL8b_SDB_Expenditure" displayName="TBL8b_SDB_Expenditure" ref="B12:AA28" totalsRowShown="0" headerRowDxfId="489" dataDxfId="487" headerRowBorderDxfId="488" tableBorderDxfId="486" headerRowCellStyle="Normal 2 2 2" dataCellStyle="Normal 7">
  <autoFilter ref="B12:AA28"/>
  <tableColumns count="26">
    <tableColumn id="1" name="Reference" dataDxfId="485" dataCellStyle="Normal 2 2 2"/>
    <tableColumn id="2" name="Expenditure element" dataDxfId="484" dataCellStyle="Normal 2 2 2"/>
    <tableColumn id="3" name="Expenditure type" dataDxfId="483" dataCellStyle="Normal 2 2 2"/>
    <tableColumn id="4" name="Unit" dataDxfId="482" dataCellStyle="Normal 2 2 2"/>
    <tableColumn id="5" name="Decimal places" dataDxfId="481" dataCellStyle="Normal 2 2 2"/>
    <tableColumn id="6" name="2019-20" dataDxfId="480" dataCellStyle="Normal 7"/>
    <tableColumn id="7" name="2020-21" dataDxfId="479" dataCellStyle="Normal 7"/>
    <tableColumn id="8" name="2021-22" dataDxfId="478" dataCellStyle="Normal 7"/>
    <tableColumn id="9" name="2022-23" dataDxfId="477" dataCellStyle="Normal 7"/>
    <tableColumn id="10" name="2023-24" dataDxfId="476" dataCellStyle="Normal 7"/>
    <tableColumn id="11" name="2024-25" dataDxfId="475" dataCellStyle="Normal 7"/>
    <tableColumn id="12" name="2025-26" dataDxfId="474" dataCellStyle="Normal 7"/>
    <tableColumn id="13" name="2026-27" dataDxfId="473" dataCellStyle="Normal 7"/>
    <tableColumn id="14" name="2027-28" dataDxfId="472" dataCellStyle="Normal 7"/>
    <tableColumn id="15" name="2028-29" dataDxfId="471" dataCellStyle="Normal 7"/>
    <tableColumn id="16" name="2029-30" dataDxfId="470" dataCellStyle="Normal 7"/>
    <tableColumn id="17" name="2030-31 _x000a_to _x000a_2034-35" dataDxfId="469" dataCellStyle="Normal 7"/>
    <tableColumn id="18" name="2035-36 _x000a_to _x000a_2039-40" dataDxfId="468" dataCellStyle="Normal 7"/>
    <tableColumn id="19" name="2040-41 _x000a_to _x000a_2044-45" dataDxfId="467" dataCellStyle="Normal 7"/>
    <tableColumn id="20" name="2045-46 _x000a_to _x000a_2049-50" dataDxfId="466" dataCellStyle="Normal 7"/>
    <tableColumn id="21" name="2050-51 _x000a_to _x000a_2054-55" dataDxfId="465" dataCellStyle="Normal 7"/>
    <tableColumn id="22" name="2055-56 _x000a_to _x000a_2059-60" dataDxfId="464" dataCellStyle="Normal 7"/>
    <tableColumn id="23" name="2060-61 _x000a_to _x000a_2064-65" dataDxfId="463" dataCellStyle="Normal 7"/>
    <tableColumn id="24" name="2065-66 _x000a_to _x000a_2069-70" dataDxfId="462" dataCellStyle="Normal 7"/>
    <tableColumn id="25" name="2070-71 _x000a_to _x000a_2074-75" dataDxfId="461" dataCellStyle="Normal 7"/>
    <tableColumn id="26" name="2075-76 _x000a_to _x000a_2079-80" dataDxfId="460" dataCellStyle="Normal 7"/>
  </tableColumns>
  <tableStyleInfo showFirstColumn="0" showLastColumn="0" showRowStripes="1" showColumnStripes="0"/>
</table>
</file>

<file path=xl/tables/table22.xml><?xml version="1.0" encoding="utf-8"?>
<table xmlns="http://schemas.openxmlformats.org/spreadsheetml/2006/main" id="26" name="TBL8c_Metering_Expenditure" displayName="TBL8c_Metering_Expenditure" ref="B31:AA68" totalsRowShown="0" headerRowDxfId="459" dataDxfId="457" headerRowBorderDxfId="458" tableBorderDxfId="456" headerRowCellStyle="Normal 2 2 2" dataCellStyle="Normal 7">
  <autoFilter ref="B31:AA68"/>
  <tableColumns count="26">
    <tableColumn id="1" name="Reference" dataDxfId="455" dataCellStyle="Normal 2 2 2"/>
    <tableColumn id="2" name="Expenditure element" dataDxfId="454" dataCellStyle="Normal 2 2 2"/>
    <tableColumn id="3" name="Expenditure type" dataDxfId="453" dataCellStyle="Normal 2 2 2"/>
    <tableColumn id="4" name="Unit" dataDxfId="452" dataCellStyle="Normal 2 2 2"/>
    <tableColumn id="5" name="Decimal places" dataDxfId="451" dataCellStyle="Normal 2 2 2"/>
    <tableColumn id="6" name="2019-20" dataDxfId="450" dataCellStyle="Normal 7"/>
    <tableColumn id="7" name="2020-21" dataDxfId="449" dataCellStyle="Normal 7"/>
    <tableColumn id="8" name="2021-22" dataDxfId="448" dataCellStyle="Normal 7"/>
    <tableColumn id="9" name="2022-23" dataDxfId="447" dataCellStyle="Normal 7"/>
    <tableColumn id="10" name="2023-24" dataDxfId="446" dataCellStyle="Normal 7"/>
    <tableColumn id="11" name="2024-25" dataDxfId="445" dataCellStyle="Normal 7"/>
    <tableColumn id="12" name="2025-26" dataDxfId="444" dataCellStyle="Normal 7"/>
    <tableColumn id="13" name="2026-27" dataDxfId="443" dataCellStyle="Normal 7"/>
    <tableColumn id="14" name="2027-28" dataDxfId="442" dataCellStyle="Normal 7"/>
    <tableColumn id="15" name="2028-29" dataDxfId="441" dataCellStyle="Normal 7"/>
    <tableColumn id="16" name="2029-30" dataDxfId="440" dataCellStyle="Normal 7"/>
    <tableColumn id="17" name="2030-31 _x000a_to _x000a_2034-35" dataDxfId="439" dataCellStyle="Normal 7"/>
    <tableColumn id="18" name="2035-36 _x000a_to _x000a_2039-40" dataDxfId="438" dataCellStyle="Normal 7"/>
    <tableColumn id="19" name="2040-41 _x000a_to _x000a_2044-45" dataDxfId="437" dataCellStyle="Normal 7"/>
    <tableColumn id="20" name="2045-46 _x000a_to _x000a_2049-50" dataDxfId="436" dataCellStyle="Normal 7"/>
    <tableColumn id="21" name="2050-51 _x000a_to _x000a_2054-55" dataDxfId="435" dataCellStyle="Normal 7"/>
    <tableColumn id="22" name="2055-56 _x000a_to _x000a_2059-60" dataDxfId="434" dataCellStyle="Normal 7"/>
    <tableColumn id="23" name="2060-61 _x000a_to _x000a_2064-65" dataDxfId="433" dataCellStyle="Normal 7"/>
    <tableColumn id="24" name="2065-66 _x000a_to _x000a_2069-70" dataDxfId="432" dataCellStyle="Normal 7"/>
    <tableColumn id="25" name="2070-71 _x000a_to _x000a_2074-75" dataDxfId="431" dataCellStyle="Normal 7"/>
    <tableColumn id="26" name="2075-76 _x000a_to _x000a_2079-80" dataDxfId="430" dataCellStyle="Normal 7"/>
  </tableColumns>
  <tableStyleInfo showFirstColumn="0" showLastColumn="0" showRowStripes="1" showColumnStripes="0"/>
</table>
</file>

<file path=xl/tables/table23.xml><?xml version="1.0" encoding="utf-8"?>
<table xmlns="http://schemas.openxmlformats.org/spreadsheetml/2006/main" id="27" name="TBL8d_Total_Enhancement" displayName="TBL8d_Total_Enhancement" ref="B71:AA74" totalsRowShown="0" headerRowDxfId="429" dataDxfId="427" headerRowBorderDxfId="428" tableBorderDxfId="426" headerRowCellStyle="Normal 2 2 2" dataCellStyle="Normal 7">
  <autoFilter ref="B71:AA74"/>
  <tableColumns count="26">
    <tableColumn id="1" name="Reference" dataDxfId="425" dataCellStyle="Normal 2 2 2"/>
    <tableColumn id="2" name="Expenditure element" dataDxfId="424" dataCellStyle="Normal 2 2 2"/>
    <tableColumn id="3" name="Expenditure type" dataDxfId="423" dataCellStyle="Normal 2 2 2"/>
    <tableColumn id="4" name="Unit" dataDxfId="422" dataCellStyle="Normal 2 2 2"/>
    <tableColumn id="5" name="Decimal places" dataDxfId="421" dataCellStyle="Normal 2 2 2"/>
    <tableColumn id="6" name="2019-20" dataDxfId="420" dataCellStyle="Normal 7"/>
    <tableColumn id="7" name="2020-21" dataDxfId="419" dataCellStyle="Normal 7"/>
    <tableColumn id="8" name="2021-22" dataDxfId="418" dataCellStyle="Normal 7"/>
    <tableColumn id="9" name="2022-23" dataDxfId="417" dataCellStyle="Normal 7"/>
    <tableColumn id="10" name="2023-24" dataDxfId="416" dataCellStyle="Normal 7"/>
    <tableColumn id="11" name="2024-25" dataDxfId="415" dataCellStyle="Normal 7"/>
    <tableColumn id="12" name="2025-26" dataDxfId="414" dataCellStyle="Normal 7"/>
    <tableColumn id="13" name="2026-27" dataDxfId="413" dataCellStyle="Normal 7"/>
    <tableColumn id="14" name="2027-28" dataDxfId="412" dataCellStyle="Normal 7"/>
    <tableColumn id="15" name="2028-29" dataDxfId="411" dataCellStyle="Normal 7"/>
    <tableColumn id="16" name="2029-30" dataDxfId="410" dataCellStyle="Normal 7"/>
    <tableColumn id="17" name="2030-31 _x000a_to _x000a_2034-35" dataDxfId="409" dataCellStyle="Normal 7"/>
    <tableColumn id="18" name="2035-36 _x000a_to _x000a_2039-40" dataDxfId="408" dataCellStyle="Normal 7"/>
    <tableColumn id="19" name="2040-41 _x000a_to _x000a_2044-45" dataDxfId="407" dataCellStyle="Normal 7"/>
    <tableColumn id="20" name="2045-46 _x000a_to _x000a_2049-50" dataDxfId="406" dataCellStyle="Normal 7"/>
    <tableColumn id="21" name="2050-51 _x000a_to _x000a_2054-55" dataDxfId="405" dataCellStyle="Normal 7"/>
    <tableColumn id="22" name="2055-56 _x000a_to _x000a_2059-60" dataDxfId="404" dataCellStyle="Normal 7"/>
    <tableColumn id="23" name="2060-61 _x000a_to _x000a_2064-65" dataDxfId="403" dataCellStyle="Normal 7"/>
    <tableColumn id="24" name="2065-66 _x000a_to _x000a_2069-70" dataDxfId="402" dataCellStyle="Normal 7"/>
    <tableColumn id="25" name="2070-71 _x000a_to _x000a_2074-75" dataDxfId="401" dataCellStyle="Normal 7"/>
    <tableColumn id="26" name="2075-76 _x000a_to _x000a_2079-80" dataDxfId="400" dataCellStyle="Normal 7"/>
  </tableColumns>
  <tableStyleInfo name="TableStyleMedium2" showFirstColumn="0" showLastColumn="0" showRowStripes="1" showColumnStripes="0"/>
</table>
</file>

<file path=xl/tables/table24.xml><?xml version="1.0" encoding="utf-8"?>
<table xmlns="http://schemas.openxmlformats.org/spreadsheetml/2006/main" id="28" name="TBL8e_Supply_Demand_Benefit" displayName="TBL8e_Supply_Demand_Benefit" ref="B77:AA89" totalsRowShown="0" headerRowDxfId="399" dataDxfId="397" headerRowBorderDxfId="398" tableBorderDxfId="396" headerRowCellStyle="Normal 2 2 2" dataCellStyle="Normal 7">
  <autoFilter ref="B77:AA89"/>
  <tableColumns count="26">
    <tableColumn id="1" name="Reference" dataDxfId="395" dataCellStyle="Normal 2 2 2"/>
    <tableColumn id="2" name="Benefit element" dataDxfId="394" dataCellStyle="Normal 2 2 2"/>
    <tableColumn id="3" name="Expenditure type" dataDxfId="393" dataCellStyle="Normal 2 2 2"/>
    <tableColumn id="4" name="Unit" dataDxfId="392" dataCellStyle="Normal 2 2 2"/>
    <tableColumn id="5" name="Decimal places" dataDxfId="391" dataCellStyle="Normal 2 2 2"/>
    <tableColumn id="6" name="2019-20" dataDxfId="390" dataCellStyle="Normal 7"/>
    <tableColumn id="7" name="2020-21" dataDxfId="389" dataCellStyle="Normal 7"/>
    <tableColumn id="8" name="2021-22" dataDxfId="388" dataCellStyle="Normal 7"/>
    <tableColumn id="9" name="2022-23" dataDxfId="387" dataCellStyle="Normal 7"/>
    <tableColumn id="10" name="2023-24" dataDxfId="386" dataCellStyle="Normal 7"/>
    <tableColumn id="11" name="2024-25" dataDxfId="385" dataCellStyle="Normal 7"/>
    <tableColumn id="12" name="2025-26" dataDxfId="384" dataCellStyle="Normal 7"/>
    <tableColumn id="13" name="2026-27" dataDxfId="383" dataCellStyle="Normal 7"/>
    <tableColumn id="14" name="2027-28" dataDxfId="382" dataCellStyle="Normal 7"/>
    <tableColumn id="15" name="2028-29" dataDxfId="381" dataCellStyle="Normal 7"/>
    <tableColumn id="16" name="2029-30" dataDxfId="380" dataCellStyle="Normal 7"/>
    <tableColumn id="17" name="2030-31 _x000a_to _x000a_2034-35" dataDxfId="379" dataCellStyle="Normal 7"/>
    <tableColumn id="18" name="2035-36 _x000a_to _x000a_2039-40" dataDxfId="378" dataCellStyle="Normal 7"/>
    <tableColumn id="19" name="2040-41 _x000a_to _x000a_2044-45" dataDxfId="377" dataCellStyle="Normal 7"/>
    <tableColumn id="20" name="2045-46 _x000a_to _x000a_2049-50" dataDxfId="376" dataCellStyle="Normal 7"/>
    <tableColumn id="21" name="2050-51 _x000a_to _x000a_2054-55" dataDxfId="375" dataCellStyle="Normal 7"/>
    <tableColumn id="22" name="2055-56 _x000a_to _x000a_2059-60" dataDxfId="374" dataCellStyle="Normal 7"/>
    <tableColumn id="23" name="2060-61 _x000a_to _x000a_2064-65" dataDxfId="373" dataCellStyle="Normal 7"/>
    <tableColumn id="24" name="2065-66 _x000a_to _x000a_2069-70" dataDxfId="372" dataCellStyle="Normal 7"/>
    <tableColumn id="25" name="2070-71 _x000a_to _x000a_2074-75" dataDxfId="371" dataCellStyle="Normal 7"/>
    <tableColumn id="26" name="2075-76 _x000a_to _x000a_2079-80" dataDxfId="370" dataCellStyle="Normal 7"/>
  </tableColumns>
  <tableStyleInfo showFirstColumn="0" showLastColumn="0" showRowStripes="1" showColumnStripes="0"/>
</table>
</file>

<file path=xl/tables/table25.xml><?xml version="1.0" encoding="utf-8"?>
<table xmlns="http://schemas.openxmlformats.org/spreadsheetml/2006/main" id="29" name="TBL8f_Leakage_Totex" displayName="TBL8f_Leakage_Totex" ref="B92:AA94" totalsRowShown="0" headerRowDxfId="369" dataDxfId="367" headerRowBorderDxfId="368" tableBorderDxfId="366" headerRowCellStyle="Normal 2 2 2">
  <autoFilter ref="B92:AA94"/>
  <tableColumns count="26">
    <tableColumn id="1" name="Reference" dataDxfId="365"/>
    <tableColumn id="2" name="Expenditure element" dataDxfId="364"/>
    <tableColumn id="3" name="Expenditure type" dataDxfId="363"/>
    <tableColumn id="4" name="Unit" dataDxfId="362"/>
    <tableColumn id="5" name="Decimal places" dataDxfId="361"/>
    <tableColumn id="6" name="2019-20" dataDxfId="360"/>
    <tableColumn id="7" name="2020-21" dataDxfId="359"/>
    <tableColumn id="8" name="2021-22" dataDxfId="358"/>
    <tableColumn id="9" name="2022-23" dataDxfId="357"/>
    <tableColumn id="10" name="2023-24" dataDxfId="356"/>
    <tableColumn id="11" name="2024-25" dataDxfId="355"/>
    <tableColumn id="12" name="2025-26" dataDxfId="354"/>
    <tableColumn id="13" name="2026-27" dataDxfId="353"/>
    <tableColumn id="14" name="2027-28" dataDxfId="352"/>
    <tableColumn id="15" name="2028-29" dataDxfId="351"/>
    <tableColumn id="16" name="2029-30" dataDxfId="350"/>
    <tableColumn id="17" name="2030-31 _x000a_to _x000a_2034-35" dataDxfId="349"/>
    <tableColumn id="18" name="2035-36 _x000a_to _x000a_2039-40" dataDxfId="348"/>
    <tableColumn id="19" name="2040-41 _x000a_to _x000a_2044-45" dataDxfId="347"/>
    <tableColumn id="20" name="2045-46 _x000a_to _x000a_2049-50" dataDxfId="346"/>
    <tableColumn id="21" name="2050-51 _x000a_to _x000a_2054-55" dataDxfId="345"/>
    <tableColumn id="22" name="2055-56 _x000a_to _x000a_2059-60" dataDxfId="344"/>
    <tableColumn id="23" name="2060-61 _x000a_to _x000a_2064-65" dataDxfId="343"/>
    <tableColumn id="24" name="2065-66 _x000a_to _x000a_2069-70" dataDxfId="342"/>
    <tableColumn id="25" name="2070-71 _x000a_to _x000a_2074-75" dataDxfId="341"/>
    <tableColumn id="26" name="2075-76 _x000a_to _x000a_2079-80" dataDxfId="340"/>
  </tableColumns>
  <tableStyleInfo showFirstColumn="0" showLastColumn="0" showRowStripes="1" showColumnStripes="0"/>
</table>
</file>

<file path=xl/tables/table26.xml><?xml version="1.0" encoding="utf-8"?>
<table xmlns="http://schemas.openxmlformats.org/spreadsheetml/2006/main" id="10" name="TBL8a_Base_Totex11" displayName="TBL8a_Base_Totex11" ref="B101:AA104" totalsRowShown="0" headerRowDxfId="339" dataDxfId="337" headerRowBorderDxfId="338" tableBorderDxfId="336" headerRowCellStyle="Normal 2 2 2">
  <autoFilter ref="B101:AA104"/>
  <tableColumns count="26">
    <tableColumn id="1" name="Reference" dataDxfId="335"/>
    <tableColumn id="2" name="Expenditure element" dataDxfId="334" dataCellStyle="Normal 2 2 2"/>
    <tableColumn id="3" name="Expenditure type" dataDxfId="333" dataCellStyle="Normal 2 2 2"/>
    <tableColumn id="4" name="Unit" dataDxfId="332" dataCellStyle="Normal 2 2 2"/>
    <tableColumn id="5" name="Decimal places" dataDxfId="331" dataCellStyle="Normal 2 2 2"/>
    <tableColumn id="6" name="2019-20" dataDxfId="330"/>
    <tableColumn id="7" name="2020-21" dataDxfId="329"/>
    <tableColumn id="8" name="2021-22" dataDxfId="328"/>
    <tableColumn id="9" name="2022-23" dataDxfId="327"/>
    <tableColumn id="10" name="2023-24" dataDxfId="326"/>
    <tableColumn id="11" name="2024-25" dataDxfId="325"/>
    <tableColumn id="12" name="2025-26" dataDxfId="324"/>
    <tableColumn id="13" name="2026-27" dataDxfId="323"/>
    <tableColumn id="14" name="2027-28" dataDxfId="322"/>
    <tableColumn id="15" name="2028-29" dataDxfId="321"/>
    <tableColumn id="16" name="2029-30" dataDxfId="320"/>
    <tableColumn id="17" name="2030-31 _x000a_to _x000a_2034-35" dataDxfId="319"/>
    <tableColumn id="18" name="2035-36 _x000a_to _x000a_2039-40" dataDxfId="318"/>
    <tableColumn id="19" name="2040-41 _x000a_to _x000a_2044-45" dataDxfId="317"/>
    <tableColumn id="20" name="2045-46 _x000a_to _x000a_2049-50" dataDxfId="316"/>
    <tableColumn id="21" name="2050-51 _x000a_to _x000a_2054-55" dataDxfId="315"/>
    <tableColumn id="22" name="2055-56 _x000a_to _x000a_2059-60" dataDxfId="314"/>
    <tableColumn id="23" name="2060-61 _x000a_to _x000a_2064-65" dataDxfId="313"/>
    <tableColumn id="24" name="2065-66 _x000a_to _x000a_2069-70" dataDxfId="312"/>
    <tableColumn id="25" name="2070-71 _x000a_to _x000a_2074-75" dataDxfId="311"/>
    <tableColumn id="26" name="2075-76 _x000a_to _x000a_2079-80" dataDxfId="310"/>
  </tableColumns>
  <tableStyleInfo showFirstColumn="0" showLastColumn="0" showRowStripes="1" showColumnStripes="0"/>
</table>
</file>

<file path=xl/tables/table27.xml><?xml version="1.0" encoding="utf-8"?>
<table xmlns="http://schemas.openxmlformats.org/spreadsheetml/2006/main" id="11" name="TBL8b_SDB_Expenditure12" displayName="TBL8b_SDB_Expenditure12" ref="B107:AA123" totalsRowShown="0" headerRowDxfId="309" dataDxfId="307" headerRowBorderDxfId="308" tableBorderDxfId="306" headerRowCellStyle="Normal 2 2 2" dataCellStyle="Normal 7">
  <autoFilter ref="B107:AA123"/>
  <tableColumns count="26">
    <tableColumn id="1" name="Reference" dataDxfId="305" dataCellStyle="Normal 2 2 2"/>
    <tableColumn id="2" name="Expenditure element" dataDxfId="304" dataCellStyle="Normal 2 2 2"/>
    <tableColumn id="3" name="Expenditure type" dataDxfId="303" dataCellStyle="Normal 2 2 2"/>
    <tableColumn id="4" name="Unit" dataDxfId="302" dataCellStyle="Normal 2 2 2"/>
    <tableColumn id="5" name="Decimal places" dataDxfId="301" dataCellStyle="Normal 2 2 2"/>
    <tableColumn id="6" name="2019-20" dataDxfId="300" dataCellStyle="Normal 7"/>
    <tableColumn id="7" name="2020-21" dataDxfId="299" dataCellStyle="Normal 7"/>
    <tableColumn id="8" name="2021-22" dataDxfId="298" dataCellStyle="Normal 7"/>
    <tableColumn id="9" name="2022-23" dataDxfId="297" dataCellStyle="Normal 7"/>
    <tableColumn id="10" name="2023-24" dataDxfId="296" dataCellStyle="Normal 7"/>
    <tableColumn id="11" name="2024-25" dataDxfId="295" dataCellStyle="Normal 7"/>
    <tableColumn id="12" name="2025-26" dataDxfId="294" dataCellStyle="Normal 7"/>
    <tableColumn id="13" name="2026-27" dataDxfId="293" dataCellStyle="Normal 7"/>
    <tableColumn id="14" name="2027-28" dataDxfId="292" dataCellStyle="Normal 7"/>
    <tableColumn id="15" name="2028-29" dataDxfId="291" dataCellStyle="Normal 7"/>
    <tableColumn id="16" name="2029-30" dataDxfId="290" dataCellStyle="Normal 7"/>
    <tableColumn id="17" name="2030-31 _x000a_to _x000a_2034-35" dataDxfId="289" dataCellStyle="Normal 7"/>
    <tableColumn id="18" name="2035-36 _x000a_to _x000a_2039-40" dataDxfId="288" dataCellStyle="Normal 7"/>
    <tableColumn id="19" name="2040-41 _x000a_to _x000a_2044-45" dataDxfId="287" dataCellStyle="Normal 7"/>
    <tableColumn id="20" name="2045-46 _x000a_to _x000a_2049-50" dataDxfId="286" dataCellStyle="Normal 7"/>
    <tableColumn id="21" name="2050-51 _x000a_to _x000a_2054-55" dataDxfId="285" dataCellStyle="Normal 7"/>
    <tableColumn id="22" name="2055-56 _x000a_to _x000a_2059-60" dataDxfId="284" dataCellStyle="Normal 7"/>
    <tableColumn id="23" name="2060-61 _x000a_to _x000a_2064-65" dataDxfId="283" dataCellStyle="Normal 7"/>
    <tableColumn id="24" name="2065-66 _x000a_to _x000a_2069-70" dataDxfId="282" dataCellStyle="Normal 7"/>
    <tableColumn id="25" name="2070-71 _x000a_to _x000a_2074-75" dataDxfId="281" dataCellStyle="Normal 7"/>
    <tableColumn id="26" name="2075-76 _x000a_to _x000a_2079-80" dataDxfId="280" dataCellStyle="Normal 7"/>
  </tableColumns>
  <tableStyleInfo showFirstColumn="0" showLastColumn="0" showRowStripes="1" showColumnStripes="0"/>
</table>
</file>

<file path=xl/tables/table28.xml><?xml version="1.0" encoding="utf-8"?>
<table xmlns="http://schemas.openxmlformats.org/spreadsheetml/2006/main" id="22" name="TBL8c_Metering_Expenditure23" displayName="TBL8c_Metering_Expenditure23" ref="B126:AA163" totalsRowShown="0" headerRowDxfId="279" dataDxfId="277" headerRowBorderDxfId="278" tableBorderDxfId="276" headerRowCellStyle="Normal 2 2 2" dataCellStyle="Normal 7">
  <autoFilter ref="B126:AA163"/>
  <tableColumns count="26">
    <tableColumn id="1" name="Reference" dataDxfId="275" dataCellStyle="Normal 2 2 2"/>
    <tableColumn id="2" name="Expenditure element" dataDxfId="274" dataCellStyle="Normal 2 2 2"/>
    <tableColumn id="3" name="Expenditure type" dataDxfId="273" dataCellStyle="Normal 2 2 2"/>
    <tableColumn id="4" name="Unit" dataDxfId="272" dataCellStyle="Normal 2 2 2"/>
    <tableColumn id="5" name="Decimal places" dataDxfId="271" dataCellStyle="Normal 2 2 2"/>
    <tableColumn id="6" name="2019-20" dataDxfId="270" dataCellStyle="Normal 7"/>
    <tableColumn id="7" name="2020-21" dataDxfId="269" dataCellStyle="Normal 7"/>
    <tableColumn id="8" name="2021-22" dataDxfId="268" dataCellStyle="Normal 7"/>
    <tableColumn id="9" name="2022-23" dataDxfId="267" dataCellStyle="Normal 7"/>
    <tableColumn id="10" name="2023-24" dataDxfId="266" dataCellStyle="Normal 7"/>
    <tableColumn id="11" name="2024-25" dataDxfId="265" dataCellStyle="Normal 7"/>
    <tableColumn id="12" name="2025-26" dataDxfId="264" dataCellStyle="Normal 7"/>
    <tableColumn id="13" name="2026-27" dataDxfId="263" dataCellStyle="Normal 7"/>
    <tableColumn id="14" name="2027-28" dataDxfId="262" dataCellStyle="Normal 7"/>
    <tableColumn id="15" name="2028-29" dataDxfId="261" dataCellStyle="Normal 7"/>
    <tableColumn id="16" name="2029-30" dataDxfId="260" dataCellStyle="Normal 7"/>
    <tableColumn id="17" name="2030-31 _x000a_to _x000a_2034-35" dataDxfId="259" dataCellStyle="Normal 7"/>
    <tableColumn id="18" name="2035-36 _x000a_to _x000a_2039-40" dataDxfId="258" dataCellStyle="Normal 7"/>
    <tableColumn id="19" name="2040-41 _x000a_to _x000a_2044-45" dataDxfId="257" dataCellStyle="Normal 7"/>
    <tableColumn id="20" name="2045-46 _x000a_to _x000a_2049-50" dataDxfId="256" dataCellStyle="Normal 7"/>
    <tableColumn id="21" name="2050-51 _x000a_to _x000a_2054-55" dataDxfId="255" dataCellStyle="Normal 7"/>
    <tableColumn id="22" name="2055-56 _x000a_to _x000a_2059-60" dataDxfId="254" dataCellStyle="Normal 7"/>
    <tableColumn id="23" name="2060-61 _x000a_to _x000a_2064-65" dataDxfId="253" dataCellStyle="Normal 7"/>
    <tableColumn id="24" name="2065-66 _x000a_to _x000a_2069-70" dataDxfId="252" dataCellStyle="Normal 7"/>
    <tableColumn id="25" name="2070-71 _x000a_to _x000a_2074-75" dataDxfId="251" dataCellStyle="Normal 7"/>
    <tableColumn id="26" name="2075-76 _x000a_to _x000a_2079-80" dataDxfId="250" dataCellStyle="Normal 7"/>
  </tableColumns>
  <tableStyleInfo showFirstColumn="0" showLastColumn="0" showRowStripes="1" showColumnStripes="0"/>
</table>
</file>

<file path=xl/tables/table29.xml><?xml version="1.0" encoding="utf-8"?>
<table xmlns="http://schemas.openxmlformats.org/spreadsheetml/2006/main" id="30" name="TBL8d_Total_Enhancement31" displayName="TBL8d_Total_Enhancement31" ref="B166:AA169" totalsRowShown="0" headerRowDxfId="249" dataDxfId="247" headerRowBorderDxfId="248" tableBorderDxfId="246" headerRowCellStyle="Normal 2 2 2" dataCellStyle="Normal 7">
  <autoFilter ref="B166:AA169"/>
  <tableColumns count="26">
    <tableColumn id="1" name="Reference" dataDxfId="245" dataCellStyle="Normal 2 2 2"/>
    <tableColumn id="2" name="Expenditure element" dataDxfId="244" dataCellStyle="Normal 2 2 2"/>
    <tableColumn id="3" name="Expenditure type" dataDxfId="243" dataCellStyle="Normal 2 2 2"/>
    <tableColumn id="4" name="Unit" dataDxfId="242" dataCellStyle="Normal 2 2 2"/>
    <tableColumn id="5" name="Decimal places" dataDxfId="241" dataCellStyle="Normal 2 2 2"/>
    <tableColumn id="6" name="2019-20" dataDxfId="240" dataCellStyle="Normal 7"/>
    <tableColumn id="7" name="2020-21" dataDxfId="239" dataCellStyle="Normal 7"/>
    <tableColumn id="8" name="2021-22" dataDxfId="238" dataCellStyle="Normal 7"/>
    <tableColumn id="9" name="2022-23" dataDxfId="237" dataCellStyle="Normal 7"/>
    <tableColumn id="10" name="2023-24" dataDxfId="236" dataCellStyle="Normal 7"/>
    <tableColumn id="11" name="2024-25" dataDxfId="235" dataCellStyle="Normal 7"/>
    <tableColumn id="12" name="2025-26" dataDxfId="234" dataCellStyle="Normal 7"/>
    <tableColumn id="13" name="2026-27" dataDxfId="233" dataCellStyle="Normal 7"/>
    <tableColumn id="14" name="2027-28" dataDxfId="232" dataCellStyle="Normal 7"/>
    <tableColumn id="15" name="2028-29" dataDxfId="231" dataCellStyle="Normal 7"/>
    <tableColumn id="16" name="2029-30" dataDxfId="230" dataCellStyle="Normal 7"/>
    <tableColumn id="17" name="2030-31 _x000a_to _x000a_2034-35" dataDxfId="229" dataCellStyle="Normal 7"/>
    <tableColumn id="18" name="2035-36 _x000a_to _x000a_2039-40" dataDxfId="228" dataCellStyle="Normal 7"/>
    <tableColumn id="19" name="2040-41 _x000a_to _x000a_2044-45" dataDxfId="227" dataCellStyle="Normal 7"/>
    <tableColumn id="20" name="2045-46 _x000a_to _x000a_2049-50" dataDxfId="226" dataCellStyle="Normal 7"/>
    <tableColumn id="21" name="2050-51 _x000a_to _x000a_2054-55" dataDxfId="225" dataCellStyle="Normal 7"/>
    <tableColumn id="22" name="2055-56 _x000a_to _x000a_2059-60" dataDxfId="224" dataCellStyle="Normal 7"/>
    <tableColumn id="23" name="2060-61 _x000a_to _x000a_2064-65" dataDxfId="223" dataCellStyle="Normal 7"/>
    <tableColumn id="24" name="2065-66 _x000a_to _x000a_2069-70" dataDxfId="222" dataCellStyle="Normal 7"/>
    <tableColumn id="25" name="2070-71 _x000a_to _x000a_2074-75" dataDxfId="221" dataCellStyle="Normal 7"/>
    <tableColumn id="26" name="2075-76 _x000a_to _x000a_2079-80" dataDxfId="220" dataCellStyle="Normal 7"/>
  </tableColumns>
  <tableStyleInfo name="TableStyleMedium2" showFirstColumn="0" showLastColumn="0" showRowStripes="1" showColumnStripes="0"/>
</table>
</file>

<file path=xl/tables/table3.xml><?xml version="1.0" encoding="utf-8"?>
<table xmlns="http://schemas.openxmlformats.org/spreadsheetml/2006/main" id="3" name="TBL1c_UnusedLic" displayName="TBL1c_UnusedLic" ref="B27:L30" totalsRowShown="0" headerRowDxfId="1714" headerRowBorderDxfId="1713" tableBorderDxfId="1712" totalsRowBorderDxfId="1711" headerRowCellStyle="Normal 2">
  <autoFilter ref="B27:L30"/>
  <tableColumns count="11">
    <tableColumn id="2" name="WRMP24 Reference" dataDxfId="1710"/>
    <tableColumn id="3" name="Derivation" dataDxfId="1709"/>
    <tableColumn id="4" name="Licence number" dataDxfId="1708"/>
    <tableColumn id="5" name="Source name" dataDxfId="1707"/>
    <tableColumn id="6" name="Source type" dataDxfId="1706"/>
    <tableColumn id="7" name="WRZ Code" dataDxfId="1705"/>
    <tableColumn id="8" name="DYAA deployable output (Ml/d)" dataDxfId="1704"/>
    <tableColumn id="1" name="DYCP deployable output (Ml/d)" dataDxfId="1703">
      <calculatedColumnFormula>SUM(I29:I30)</calculatedColumnFormula>
    </tableColumn>
    <tableColumn id="9" name="Annual licensed quantity (Ml/d)" dataDxfId="1702"/>
    <tableColumn id="10" name="Reason licence is unused" dataDxfId="1701"/>
    <tableColumn id="11" name="Additional notes (if desired)" dataDxfId="1700"/>
  </tableColumns>
  <tableStyleInfo showFirstColumn="0" showLastColumn="0" showRowStripes="1" showColumnStripes="0"/>
</table>
</file>

<file path=xl/tables/table30.xml><?xml version="1.0" encoding="utf-8"?>
<table xmlns="http://schemas.openxmlformats.org/spreadsheetml/2006/main" id="31" name="TBL8e_Supply_Demand_Benefit32" displayName="TBL8e_Supply_Demand_Benefit32" ref="B172:AA184" totalsRowShown="0" headerRowDxfId="219" dataDxfId="217" headerRowBorderDxfId="218" tableBorderDxfId="216" headerRowCellStyle="Normal 2 2 2" dataCellStyle="Normal 7">
  <autoFilter ref="B172:AA184"/>
  <tableColumns count="26">
    <tableColumn id="1" name="Reference" dataDxfId="215" dataCellStyle="Normal 2 2 2"/>
    <tableColumn id="2" name="Benefit element" dataDxfId="214" dataCellStyle="Normal 2 2 2"/>
    <tableColumn id="3" name="Expenditure type" dataDxfId="213" dataCellStyle="Normal 2 2 2"/>
    <tableColumn id="4" name="Unit" dataDxfId="212" dataCellStyle="Normal 2 2 2"/>
    <tableColumn id="5" name="Decimal places" dataDxfId="211" dataCellStyle="Normal 2 2 2"/>
    <tableColumn id="6" name="2019-20" dataDxfId="210" dataCellStyle="Normal 7"/>
    <tableColumn id="7" name="2020-21" dataDxfId="209" dataCellStyle="Normal 7"/>
    <tableColumn id="8" name="2021-22" dataDxfId="208" dataCellStyle="Normal 7"/>
    <tableColumn id="9" name="2022-23" dataDxfId="207" dataCellStyle="Normal 7"/>
    <tableColumn id="10" name="2023-24" dataDxfId="206" dataCellStyle="Normal 7"/>
    <tableColumn id="11" name="2024-25" dataDxfId="205" dataCellStyle="Normal 7"/>
    <tableColumn id="12" name="2025-26" dataDxfId="204" dataCellStyle="Normal 7"/>
    <tableColumn id="13" name="2026-27" dataDxfId="203" dataCellStyle="Normal 7"/>
    <tableColumn id="14" name="2027-28" dataDxfId="202" dataCellStyle="Normal 7"/>
    <tableColumn id="15" name="2028-29" dataDxfId="201" dataCellStyle="Normal 7"/>
    <tableColumn id="16" name="2029-30" dataDxfId="200" dataCellStyle="Normal 7"/>
    <tableColumn id="17" name="2030-31 _x000a_to _x000a_2034-35" dataDxfId="199" dataCellStyle="Normal 7"/>
    <tableColumn id="18" name="2035-36 _x000a_to _x000a_2039-40" dataDxfId="198" dataCellStyle="Normal 7"/>
    <tableColumn id="19" name="2040-41 _x000a_to _x000a_2044-45" dataDxfId="197" dataCellStyle="Normal 7"/>
    <tableColumn id="20" name="2045-46 _x000a_to _x000a_2049-50" dataDxfId="196" dataCellStyle="Normal 7"/>
    <tableColumn id="21" name="2050-51 _x000a_to _x000a_2054-55" dataDxfId="195" dataCellStyle="Normal 7"/>
    <tableColumn id="22" name="2055-56 _x000a_to _x000a_2059-60" dataDxfId="194" dataCellStyle="Normal 7"/>
    <tableColumn id="23" name="2060-61 _x000a_to _x000a_2064-65" dataDxfId="193" dataCellStyle="Normal 7"/>
    <tableColumn id="24" name="2065-66 _x000a_to _x000a_2069-70" dataDxfId="192" dataCellStyle="Normal 7"/>
    <tableColumn id="25" name="2070-71 _x000a_to _x000a_2074-75" dataDxfId="191" dataCellStyle="Normal 7"/>
    <tableColumn id="26" name="2075-76 _x000a_to _x000a_2079-80" dataDxfId="190" dataCellStyle="Normal 7"/>
  </tableColumns>
  <tableStyleInfo showFirstColumn="0" showLastColumn="0" showRowStripes="1" showColumnStripes="0"/>
</table>
</file>

<file path=xl/tables/table31.xml><?xml version="1.0" encoding="utf-8"?>
<table xmlns="http://schemas.openxmlformats.org/spreadsheetml/2006/main" id="32" name="TBL8f_Leakage_Totex33" displayName="TBL8f_Leakage_Totex33" ref="B187:AA189" totalsRowShown="0" headerRowDxfId="189" dataDxfId="187" headerRowBorderDxfId="188" tableBorderDxfId="186" headerRowCellStyle="Normal 2 2 2">
  <autoFilter ref="B187:AA189"/>
  <tableColumns count="26">
    <tableColumn id="1" name="Reference" dataDxfId="185"/>
    <tableColumn id="2" name="Expenditure element" dataDxfId="184"/>
    <tableColumn id="3" name="Expenditure type" dataDxfId="183"/>
    <tableColumn id="4" name="Unit" dataDxfId="182"/>
    <tableColumn id="5" name="Decimal places" dataDxfId="181"/>
    <tableColumn id="6" name="2019-20" dataDxfId="180"/>
    <tableColumn id="7" name="2020-21" dataDxfId="179"/>
    <tableColumn id="8" name="2021-22" dataDxfId="178"/>
    <tableColumn id="9" name="2022-23" dataDxfId="177"/>
    <tableColumn id="10" name="2023-24" dataDxfId="176"/>
    <tableColumn id="11" name="2024-25" dataDxfId="175"/>
    <tableColumn id="12" name="2025-26" dataDxfId="174"/>
    <tableColumn id="13" name="2026-27" dataDxfId="173"/>
    <tableColumn id="14" name="2027-28" dataDxfId="172"/>
    <tableColumn id="15" name="2028-29" dataDxfId="171"/>
    <tableColumn id="16" name="2029-30" dataDxfId="170"/>
    <tableColumn id="17" name="2030-31 _x000a_to _x000a_2034-35" dataDxfId="169"/>
    <tableColumn id="18" name="2035-36 _x000a_to _x000a_2039-40" dataDxfId="168"/>
    <tableColumn id="19" name="2040-41 _x000a_to _x000a_2044-45" dataDxfId="167"/>
    <tableColumn id="20" name="2045-46 _x000a_to _x000a_2049-50" dataDxfId="166"/>
    <tableColumn id="21" name="2050-51 _x000a_to _x000a_2054-55" dataDxfId="165"/>
    <tableColumn id="22" name="2055-56 _x000a_to _x000a_2059-60" dataDxfId="164"/>
    <tableColumn id="23" name="2060-61 _x000a_to _x000a_2064-65" dataDxfId="163"/>
    <tableColumn id="24" name="2065-66 _x000a_to _x000a_2069-70" dataDxfId="162"/>
    <tableColumn id="25" name="2070-71 _x000a_to _x000a_2074-75" dataDxfId="161"/>
    <tableColumn id="26" name="2075-76 _x000a_to _x000a_2079-80" dataDxfId="160"/>
  </tableColumns>
  <tableStyleInfo showFirstColumn="0" showLastColumn="0" showRowStripes="1" showColumnStripes="0"/>
</table>
</file>

<file path=xl/tables/table32.xml><?xml version="1.0" encoding="utf-8"?>
<table xmlns="http://schemas.openxmlformats.org/spreadsheetml/2006/main" id="38" name="TBL8a_Base_Totex39" displayName="TBL8a_Base_Totex39" ref="B196:AA199" totalsRowShown="0" headerRowDxfId="159" dataDxfId="157" headerRowBorderDxfId="158" tableBorderDxfId="156" headerRowCellStyle="Normal 2 2 2">
  <autoFilter ref="B196:AA199"/>
  <tableColumns count="26">
    <tableColumn id="1" name="Reference" dataDxfId="155"/>
    <tableColumn id="2" name="Expenditure element" dataDxfId="154" dataCellStyle="Normal 2 2 2"/>
    <tableColumn id="3" name="Expenditure type" dataDxfId="153" dataCellStyle="Normal 2 2 2"/>
    <tableColumn id="4" name="Unit" dataDxfId="152" dataCellStyle="Normal 2 2 2"/>
    <tableColumn id="5" name="Decimal places" dataDxfId="151" dataCellStyle="Normal 2 2 2"/>
    <tableColumn id="6" name="2019-20" dataDxfId="150"/>
    <tableColumn id="7" name="2020-21" dataDxfId="149"/>
    <tableColumn id="8" name="2021-22" dataDxfId="148"/>
    <tableColumn id="9" name="2022-23" dataDxfId="147"/>
    <tableColumn id="10" name="2023-24" dataDxfId="146"/>
    <tableColumn id="11" name="2024-25" dataDxfId="145"/>
    <tableColumn id="12" name="2025-26" dataDxfId="144"/>
    <tableColumn id="13" name="2026-27" dataDxfId="143"/>
    <tableColumn id="14" name="2027-28" dataDxfId="142"/>
    <tableColumn id="15" name="2028-29" dataDxfId="141"/>
    <tableColumn id="16" name="2029-30" dataDxfId="140"/>
    <tableColumn id="17" name="2030-31 _x000a_to _x000a_2034-35" dataDxfId="139"/>
    <tableColumn id="18" name="2035-36 _x000a_to _x000a_2039-40" dataDxfId="138"/>
    <tableColumn id="19" name="2040-41 _x000a_to _x000a_2044-45" dataDxfId="137"/>
    <tableColumn id="20" name="2045-46 _x000a_to _x000a_2049-50" dataDxfId="136"/>
    <tableColumn id="21" name="2050-51 _x000a_to _x000a_2054-55" dataDxfId="135"/>
    <tableColumn id="22" name="2055-56 _x000a_to _x000a_2059-60" dataDxfId="134"/>
    <tableColumn id="23" name="2060-61 _x000a_to _x000a_2064-65" dataDxfId="133"/>
    <tableColumn id="24" name="2065-66 _x000a_to _x000a_2069-70" dataDxfId="132"/>
    <tableColumn id="25" name="2070-71 _x000a_to _x000a_2074-75" dataDxfId="131"/>
    <tableColumn id="26" name="2075-76 _x000a_to _x000a_2079-80" dataDxfId="130"/>
  </tableColumns>
  <tableStyleInfo showFirstColumn="0" showLastColumn="0" showRowStripes="1" showColumnStripes="0"/>
</table>
</file>

<file path=xl/tables/table33.xml><?xml version="1.0" encoding="utf-8"?>
<table xmlns="http://schemas.openxmlformats.org/spreadsheetml/2006/main" id="39" name="TBL8b_SDB_Expenditure40" displayName="TBL8b_SDB_Expenditure40" ref="B202:AA218" totalsRowShown="0" headerRowDxfId="129" dataDxfId="127" headerRowBorderDxfId="128" tableBorderDxfId="126" headerRowCellStyle="Normal 2 2 2" dataCellStyle="Normal 7">
  <autoFilter ref="B202:AA218"/>
  <tableColumns count="26">
    <tableColumn id="1" name="Reference" dataDxfId="125" dataCellStyle="Normal 2 2 2"/>
    <tableColumn id="2" name="Expenditure element" dataDxfId="124" dataCellStyle="Normal 2 2 2"/>
    <tableColumn id="3" name="Expenditure type" dataDxfId="123" dataCellStyle="Normal 2 2 2"/>
    <tableColumn id="4" name="Unit" dataDxfId="122" dataCellStyle="Normal 2 2 2"/>
    <tableColumn id="5" name="Decimal places" dataDxfId="121" dataCellStyle="Normal 2 2 2"/>
    <tableColumn id="6" name="2019-20" dataDxfId="120" dataCellStyle="Normal 7"/>
    <tableColumn id="7" name="2020-21" dataDxfId="119" dataCellStyle="Normal 7"/>
    <tableColumn id="8" name="2021-22" dataDxfId="118" dataCellStyle="Normal 7"/>
    <tableColumn id="9" name="2022-23" dataDxfId="117" dataCellStyle="Normal 7"/>
    <tableColumn id="10" name="2023-24" dataDxfId="116" dataCellStyle="Normal 7"/>
    <tableColumn id="11" name="2024-25" dataDxfId="115" dataCellStyle="Normal 7"/>
    <tableColumn id="12" name="2025-26" dataDxfId="114" dataCellStyle="Normal 7"/>
    <tableColumn id="13" name="2026-27" dataDxfId="113" dataCellStyle="Normal 7"/>
    <tableColumn id="14" name="2027-28" dataDxfId="112" dataCellStyle="Normal 7"/>
    <tableColumn id="15" name="2028-29" dataDxfId="111" dataCellStyle="Normal 7"/>
    <tableColumn id="16" name="2029-30" dataDxfId="110" dataCellStyle="Normal 7"/>
    <tableColumn id="17" name="2030-31 _x000a_to _x000a_2034-35" dataDxfId="109" dataCellStyle="Normal 7"/>
    <tableColumn id="18" name="2035-36 _x000a_to _x000a_2039-40" dataDxfId="108" dataCellStyle="Normal 7"/>
    <tableColumn id="19" name="2040-41 _x000a_to _x000a_2044-45" dataDxfId="107" dataCellStyle="Normal 7"/>
    <tableColumn id="20" name="2045-46 _x000a_to _x000a_2049-50" dataDxfId="106" dataCellStyle="Normal 7"/>
    <tableColumn id="21" name="2050-51 _x000a_to _x000a_2054-55" dataDxfId="105" dataCellStyle="Normal 7"/>
    <tableColumn id="22" name="2055-56 _x000a_to _x000a_2059-60" dataDxfId="104" dataCellStyle="Normal 7"/>
    <tableColumn id="23" name="2060-61 _x000a_to _x000a_2064-65" dataDxfId="103" dataCellStyle="Normal 7"/>
    <tableColumn id="24" name="2065-66 _x000a_to _x000a_2069-70" dataDxfId="102" dataCellStyle="Normal 7"/>
    <tableColumn id="25" name="2070-71 _x000a_to _x000a_2074-75" dataDxfId="101" dataCellStyle="Normal 7"/>
    <tableColumn id="26" name="2075-76 _x000a_to _x000a_2079-80" dataDxfId="100" dataCellStyle="Normal 7"/>
  </tableColumns>
  <tableStyleInfo showFirstColumn="0" showLastColumn="0" showRowStripes="1" showColumnStripes="0"/>
</table>
</file>

<file path=xl/tables/table34.xml><?xml version="1.0" encoding="utf-8"?>
<table xmlns="http://schemas.openxmlformats.org/spreadsheetml/2006/main" id="40" name="TBL8c_Metering_Expenditure41" displayName="TBL8c_Metering_Expenditure41" ref="B221:AA258" totalsRowShown="0" headerRowDxfId="99" dataDxfId="97" headerRowBorderDxfId="98" tableBorderDxfId="96" headerRowCellStyle="Normal 2 2 2" dataCellStyle="Normal 7">
  <autoFilter ref="B221:AA258"/>
  <tableColumns count="26">
    <tableColumn id="1" name="Reference" dataDxfId="95" dataCellStyle="Normal 2 2 2"/>
    <tableColumn id="2" name="Expenditure element" dataDxfId="94" dataCellStyle="Normal 2 2 2"/>
    <tableColumn id="3" name="Expenditure type" dataDxfId="93" dataCellStyle="Normal 2 2 2"/>
    <tableColumn id="4" name="Unit" dataDxfId="92" dataCellStyle="Normal 2 2 2"/>
    <tableColumn id="5" name="Decimal places" dataDxfId="91" dataCellStyle="Normal 2 2 2"/>
    <tableColumn id="6" name="2019-20" dataDxfId="90" dataCellStyle="Normal 7"/>
    <tableColumn id="7" name="2020-21" dataDxfId="89" dataCellStyle="Normal 7"/>
    <tableColumn id="8" name="2021-22" dataDxfId="88" dataCellStyle="Normal 7"/>
    <tableColumn id="9" name="2022-23" dataDxfId="87" dataCellStyle="Normal 7"/>
    <tableColumn id="10" name="2023-24" dataDxfId="86" dataCellStyle="Normal 7"/>
    <tableColumn id="11" name="2024-25" dataDxfId="85" dataCellStyle="Normal 7"/>
    <tableColumn id="12" name="2025-26" dataDxfId="84" dataCellStyle="Normal 7"/>
    <tableColumn id="13" name="2026-27" dataDxfId="83" dataCellStyle="Normal 7"/>
    <tableColumn id="14" name="2027-28" dataDxfId="82" dataCellStyle="Normal 7"/>
    <tableColumn id="15" name="2028-29" dataDxfId="81" dataCellStyle="Normal 7"/>
    <tableColumn id="16" name="2029-30" dataDxfId="80" dataCellStyle="Normal 7"/>
    <tableColumn id="17" name="2030-31 _x000a_to _x000a_2034-35" dataDxfId="79" dataCellStyle="Normal 7"/>
    <tableColumn id="18" name="2035-36 _x000a_to _x000a_2039-40" dataDxfId="78" dataCellStyle="Normal 7"/>
    <tableColumn id="19" name="2040-41 _x000a_to _x000a_2044-45" dataDxfId="77" dataCellStyle="Normal 7"/>
    <tableColumn id="20" name="2045-46 _x000a_to _x000a_2049-50" dataDxfId="76" dataCellStyle="Normal 7"/>
    <tableColumn id="21" name="2050-51 _x000a_to _x000a_2054-55" dataDxfId="75" dataCellStyle="Normal 7"/>
    <tableColumn id="22" name="2055-56 _x000a_to _x000a_2059-60" dataDxfId="74" dataCellStyle="Normal 7"/>
    <tableColumn id="23" name="2060-61 _x000a_to _x000a_2064-65" dataDxfId="73" dataCellStyle="Normal 7"/>
    <tableColumn id="24" name="2065-66 _x000a_to _x000a_2069-70" dataDxfId="72" dataCellStyle="Normal 7"/>
    <tableColumn id="25" name="2070-71 _x000a_to _x000a_2074-75" dataDxfId="71" dataCellStyle="Normal 7"/>
    <tableColumn id="26" name="2075-76 _x000a_to _x000a_2079-80" dataDxfId="70" dataCellStyle="Normal 7"/>
  </tableColumns>
  <tableStyleInfo showFirstColumn="0" showLastColumn="0" showRowStripes="1" showColumnStripes="0"/>
</table>
</file>

<file path=xl/tables/table35.xml><?xml version="1.0" encoding="utf-8"?>
<table xmlns="http://schemas.openxmlformats.org/spreadsheetml/2006/main" id="41" name="TBL8d_Total_Enhancement42" displayName="TBL8d_Total_Enhancement42" ref="B261:AA264" totalsRowShown="0" headerRowDxfId="69" dataDxfId="67" headerRowBorderDxfId="68" tableBorderDxfId="66" headerRowCellStyle="Normal 2 2 2" dataCellStyle="Normal 7">
  <autoFilter ref="B261:AA264"/>
  <tableColumns count="26">
    <tableColumn id="1" name="Reference" dataDxfId="65" dataCellStyle="Normal 2 2 2"/>
    <tableColumn id="2" name="Expenditure element" dataDxfId="64" dataCellStyle="Normal 2 2 2"/>
    <tableColumn id="3" name="Expenditure type" dataDxfId="63" dataCellStyle="Normal 2 2 2"/>
    <tableColumn id="4" name="Unit" dataDxfId="62" dataCellStyle="Normal 2 2 2"/>
    <tableColumn id="5" name="Decimal places" dataDxfId="61" dataCellStyle="Normal 2 2 2"/>
    <tableColumn id="6" name="2019-20" dataDxfId="60" dataCellStyle="Normal 7"/>
    <tableColumn id="7" name="2020-21" dataDxfId="59" dataCellStyle="Normal 7"/>
    <tableColumn id="8" name="2021-22" dataDxfId="58" dataCellStyle="Normal 7"/>
    <tableColumn id="9" name="2022-23" dataDxfId="57" dataCellStyle="Normal 7"/>
    <tableColumn id="10" name="2023-24" dataDxfId="56" dataCellStyle="Normal 7"/>
    <tableColumn id="11" name="2024-25" dataDxfId="55" dataCellStyle="Normal 7"/>
    <tableColumn id="12" name="2025-26" dataDxfId="54" dataCellStyle="Normal 7"/>
    <tableColumn id="13" name="2026-27" dataDxfId="53" dataCellStyle="Normal 7"/>
    <tableColumn id="14" name="2027-28" dataDxfId="52" dataCellStyle="Normal 7"/>
    <tableColumn id="15" name="2028-29" dataDxfId="51" dataCellStyle="Normal 7"/>
    <tableColumn id="16" name="2029-30" dataDxfId="50" dataCellStyle="Normal 7"/>
    <tableColumn id="17" name="2030-31 _x000a_to _x000a_2034-35" dataDxfId="49" dataCellStyle="Normal 7"/>
    <tableColumn id="18" name="2035-36 _x000a_to _x000a_2039-40" dataDxfId="48" dataCellStyle="Normal 7"/>
    <tableColumn id="19" name="2040-41 _x000a_to _x000a_2044-45" dataDxfId="47" dataCellStyle="Normal 7"/>
    <tableColumn id="20" name="2045-46 _x000a_to _x000a_2049-50" dataDxfId="46" dataCellStyle="Normal 7"/>
    <tableColumn id="21" name="2050-51 _x000a_to _x000a_2054-55" dataDxfId="45" dataCellStyle="Normal 7"/>
    <tableColumn id="22" name="2055-56 _x000a_to _x000a_2059-60" dataDxfId="44" dataCellStyle="Normal 7"/>
    <tableColumn id="23" name="2060-61 _x000a_to _x000a_2064-65" dataDxfId="43" dataCellStyle="Normal 7"/>
    <tableColumn id="24" name="2065-66 _x000a_to _x000a_2069-70" dataDxfId="42" dataCellStyle="Normal 7"/>
    <tableColumn id="25" name="2070-71 _x000a_to _x000a_2074-75" dataDxfId="41" dataCellStyle="Normal 7"/>
    <tableColumn id="26" name="2075-76 _x000a_to _x000a_2079-80" dataDxfId="40" dataCellStyle="Normal 7"/>
  </tableColumns>
  <tableStyleInfo name="TableStyleMedium2" showFirstColumn="0" showLastColumn="0" showRowStripes="1" showColumnStripes="0"/>
</table>
</file>

<file path=xl/tables/table36.xml><?xml version="1.0" encoding="utf-8"?>
<table xmlns="http://schemas.openxmlformats.org/spreadsheetml/2006/main" id="42" name="TBL8e_Supply_Demand_Benefit43" displayName="TBL8e_Supply_Demand_Benefit43" ref="B267:AA279" totalsRowShown="0" headerRowDxfId="39" dataDxfId="37" headerRowBorderDxfId="38" tableBorderDxfId="36" headerRowCellStyle="Normal 2 2 2" dataCellStyle="Normal 7">
  <autoFilter ref="B267:AA279"/>
  <tableColumns count="26">
    <tableColumn id="1" name="Reference" dataDxfId="35" dataCellStyle="Normal 2 2 2"/>
    <tableColumn id="2" name="Benefit element" dataDxfId="34" dataCellStyle="Normal 2 2 2"/>
    <tableColumn id="3" name="Expenditure type" dataDxfId="33" dataCellStyle="Normal 2 2 2"/>
    <tableColumn id="4" name="Unit" dataDxfId="32" dataCellStyle="Normal 2 2 2"/>
    <tableColumn id="5" name="Decimal places" dataDxfId="31" dataCellStyle="Normal 2 2 2"/>
    <tableColumn id="6" name="2019-20" dataDxfId="30" dataCellStyle="Normal 7"/>
    <tableColumn id="7" name="2020-21" dataDxfId="29" dataCellStyle="Normal 7"/>
    <tableColumn id="8" name="2021-22" dataDxfId="28" dataCellStyle="Normal 7"/>
    <tableColumn id="9" name="2022-23" dataDxfId="27" dataCellStyle="Normal 7"/>
    <tableColumn id="10" name="2023-24" dataDxfId="26" dataCellStyle="Normal 7"/>
    <tableColumn id="11" name="2024-25" dataDxfId="25" dataCellStyle="Normal 7"/>
    <tableColumn id="12" name="2025-26" dataDxfId="24" dataCellStyle="Normal 7"/>
    <tableColumn id="13" name="2026-27" dataDxfId="23" dataCellStyle="Normal 7"/>
    <tableColumn id="14" name="2027-28" dataDxfId="22" dataCellStyle="Normal 7"/>
    <tableColumn id="15" name="2028-29" dataDxfId="21" dataCellStyle="Normal 7"/>
    <tableColumn id="16" name="2029-30" dataDxfId="20" dataCellStyle="Normal 7"/>
    <tableColumn id="17" name="2030-31 _x000a_to _x000a_2034-35" dataDxfId="19" dataCellStyle="Normal 7"/>
    <tableColumn id="18" name="2035-36 _x000a_to _x000a_2039-40" dataDxfId="18" dataCellStyle="Normal 7"/>
    <tableColumn id="19" name="2040-41 _x000a_to _x000a_2044-45" dataDxfId="17" dataCellStyle="Normal 7"/>
    <tableColumn id="20" name="2045-46 _x000a_to _x000a_2049-50" dataDxfId="16" dataCellStyle="Normal 7"/>
    <tableColumn id="21" name="2050-51 _x000a_to _x000a_2054-55" dataDxfId="15" dataCellStyle="Normal 7"/>
    <tableColumn id="22" name="2055-56 _x000a_to _x000a_2059-60" dataDxfId="14" dataCellStyle="Normal 7"/>
    <tableColumn id="23" name="2060-61 _x000a_to _x000a_2064-65" dataDxfId="13" dataCellStyle="Normal 7"/>
    <tableColumn id="24" name="2065-66 _x000a_to _x000a_2069-70" dataDxfId="12" dataCellStyle="Normal 7"/>
    <tableColumn id="25" name="2070-71 _x000a_to _x000a_2074-75" dataDxfId="11" dataCellStyle="Normal 7"/>
    <tableColumn id="26" name="2075-76 _x000a_to _x000a_2079-80" dataDxfId="10" dataCellStyle="Normal 7"/>
  </tableColumns>
  <tableStyleInfo showFirstColumn="0" showLastColumn="0" showRowStripes="1" showColumnStripes="0"/>
</table>
</file>

<file path=xl/tables/table37.xml><?xml version="1.0" encoding="utf-8"?>
<table xmlns="http://schemas.openxmlformats.org/spreadsheetml/2006/main" id="43" name="tblWRZ44" displayName="tblWRZ44" ref="E2:J133" totalsRowShown="0" headerRowDxfId="9" dataDxfId="7" headerRowBorderDxfId="8" tableBorderDxfId="6">
  <autoFilter ref="E2:J133"/>
  <tableColumns count="6">
    <tableColumn id="1" name="COMPANY" dataDxfId="5"/>
    <tableColumn id="2" name="WRZ_NAME" dataDxfId="4"/>
    <tableColumn id="3" name="RZ_ID" dataDxfId="3"/>
    <tableColumn id="4" name="WC id" dataDxfId="2"/>
    <tableColumn id="5" name="WRZ id" dataDxfId="1"/>
    <tableColumn id="6" name="Combined id" dataDxfId="0"/>
  </tableColumns>
  <tableStyleInfo name="TableStyleMedium2" showFirstColumn="0" showLastColumn="0" showRowStripes="1" showColumnStripes="0"/>
</table>
</file>

<file path=xl/tables/table4.xml><?xml version="1.0" encoding="utf-8"?>
<table xmlns="http://schemas.openxmlformats.org/spreadsheetml/2006/main" id="4" name="TBL1d_DrouLic" displayName="TBL1d_DrouLic" ref="B34:L37" totalsRowShown="0" headerRowDxfId="1699" headerRowBorderDxfId="1698" tableBorderDxfId="1697" totalsRowBorderDxfId="1696" headerRowCellStyle="Normal 2">
  <autoFilter ref="B34:L37"/>
  <tableColumns count="11">
    <tableColumn id="2" name="WRMP24 Reference" dataDxfId="1695"/>
    <tableColumn id="3" name="Derivation" dataDxfId="1694"/>
    <tableColumn id="4" name="Licence number" dataDxfId="1693"/>
    <tableColumn id="5" name="Source name" dataDxfId="1692"/>
    <tableColumn id="6" name="Source type" dataDxfId="1691"/>
    <tableColumn id="7" name="WRZ Code" dataDxfId="1690"/>
    <tableColumn id="8" name="DYAA deployable output (Ml/d)" dataDxfId="1689"/>
    <tableColumn id="1" name="DYCP deployable output (Ml/d)" dataDxfId="1688">
      <calculatedColumnFormula>SUM(I36:I37)</calculatedColumnFormula>
    </tableColumn>
    <tableColumn id="9" name="Annual licensed quantity (Ml/d)" dataDxfId="1687"/>
    <tableColumn id="10" name="Reason licence is unused" dataDxfId="1686"/>
    <tableColumn id="11" name="Additional notes (if desired)" dataDxfId="1685"/>
  </tableColumns>
  <tableStyleInfo showFirstColumn="0" showLastColumn="0" showRowStripes="1" showColumnStripes="0"/>
</table>
</file>

<file path=xl/tables/table5.xml><?xml version="1.0" encoding="utf-8"?>
<table xmlns="http://schemas.openxmlformats.org/spreadsheetml/2006/main" id="5" name="TBL1e_NewLic" displayName="TBL1e_NewLic" ref="B41:L44" totalsRowShown="0" headerRowDxfId="1684" headerRowBorderDxfId="1683" tableBorderDxfId="1682" totalsRowBorderDxfId="1681" headerRowCellStyle="Normal 2">
  <autoFilter ref="B41:L44"/>
  <tableColumns count="11">
    <tableColumn id="2" name="WRMP24 Reference"/>
    <tableColumn id="3" name="Derivation"/>
    <tableColumn id="4" name="Licence number"/>
    <tableColumn id="5" name="Source name"/>
    <tableColumn id="6" name="Source type"/>
    <tableColumn id="7" name="WRZ Code" dataDxfId="1680"/>
    <tableColumn id="8" name="DYAA deployable output (Ml/d)" dataDxfId="1679"/>
    <tableColumn id="1" name="DYCP deployable output (Ml/d)" dataDxfId="1678">
      <calculatedColumnFormula>SUM(I43:I44)</calculatedColumnFormula>
    </tableColumn>
    <tableColumn id="9" name="Annual licensed quantity (Ml/d)" dataDxfId="1677"/>
    <tableColumn id="10" name="Status of licence" dataDxfId="1676"/>
    <tableColumn id="11" name="Additional notes (if desired)"/>
  </tableColumns>
  <tableStyleInfo showFirstColumn="0" showLastColumn="0" showRowStripes="1" showColumnStripes="0"/>
</table>
</file>

<file path=xl/tables/table6.xml><?xml version="1.0" encoding="utf-8"?>
<table xmlns="http://schemas.openxmlformats.org/spreadsheetml/2006/main" id="6" name="TBL1f_RawXfer" displayName="TBL1f_RawXfer" ref="B48:L51" totalsRowShown="0" headerRowDxfId="1675" tableBorderDxfId="1674" headerRowCellStyle="Normal 2">
  <autoFilter ref="B48:L51"/>
  <tableColumns count="11">
    <tableColumn id="2" name="WRMP24 Reference"/>
    <tableColumn id="3" name="Derivation"/>
    <tableColumn id="4" name="Transfer name"/>
    <tableColumn id="5" name="End date of agreement (dd/mm/yyyy)"/>
    <tableColumn id="6" name="WRZ Code From"/>
    <tableColumn id="7" name="WRZ Code To" dataDxfId="1673"/>
    <tableColumn id="8" name="DYAA deployable output (Ml/d)" dataDxfId="1672"/>
    <tableColumn id="1" name="DYCP deployable output (Ml/d)"/>
    <tableColumn id="9" name="Annual limit (Ml/d)" dataDxfId="1671"/>
    <tableColumn id="10" name="Changes to agreement during drought" dataDxfId="1670"/>
    <tableColumn id="11" name="Additional notes (if desired)"/>
  </tableColumns>
  <tableStyleInfo showFirstColumn="0" showLastColumn="0" showRowStripes="1" showColumnStripes="0"/>
</table>
</file>

<file path=xl/tables/table7.xml><?xml version="1.0" encoding="utf-8"?>
<table xmlns="http://schemas.openxmlformats.org/spreadsheetml/2006/main" id="7" name="TBL1g_PotXfer" displayName="TBL1g_PotXfer" ref="B55:L58" totalsRowShown="0" headerRowDxfId="1669" tableBorderDxfId="1668" headerRowCellStyle="Normal 2">
  <autoFilter ref="B55:L58"/>
  <tableColumns count="11">
    <tableColumn id="2" name="WRMP24 Reference"/>
    <tableColumn id="3" name="Derivation"/>
    <tableColumn id="4" name="Transfer name"/>
    <tableColumn id="5" name="End date of agreement (dd/mm/yyyy)"/>
    <tableColumn id="6" name="WRZ Code From"/>
    <tableColumn id="7" name="WRZ Code To" dataDxfId="1667"/>
    <tableColumn id="8" name="DYAA deployable output (Ml/d)" dataDxfId="1666"/>
    <tableColumn id="1" name="DYCP deployable output (Ml/d)"/>
    <tableColumn id="9" name="Annual limit (Ml/d)" dataDxfId="1665"/>
    <tableColumn id="10" name="Changes to agreement during drought" dataDxfId="1664"/>
    <tableColumn id="11" name="Additional notes (if desired)"/>
  </tableColumns>
  <tableStyleInfo showFirstColumn="0" showLastColumn="0" showRowStripes="1" showColumnStripes="0"/>
</table>
</file>

<file path=xl/tables/table8.xml><?xml version="1.0" encoding="utf-8"?>
<table xmlns="http://schemas.openxmlformats.org/spreadsheetml/2006/main" id="8" name="TBL2a_WCKey" displayName="TBL2a_WCKey" ref="B7:AF12" totalsRowShown="0" headerRowDxfId="1663" tableBorderDxfId="1662" headerRowCellStyle="Normal 2">
  <autoFilter ref="B7:AF12"/>
  <tableColumns count="31">
    <tableColumn id="1" name="WRMP24 Reference"/>
    <tableColumn id="2" name="Component"/>
    <tableColumn id="3" name="Derivation"/>
    <tableColumn id="4" name="Unit"/>
    <tableColumn id="5" name="Decimal places" dataDxfId="1661"/>
    <tableColumn id="6" name="2019-20" dataDxfId="1660"/>
    <tableColumn id="7" name="2020-21" dataDxfId="1659"/>
    <tableColumn id="8" name="2021-22" dataDxfId="1658"/>
    <tableColumn id="9" name="2022-23" dataDxfId="1657"/>
    <tableColumn id="10" name="2023-24" dataDxfId="1656"/>
    <tableColumn id="11" name="2024-25" dataDxfId="1655"/>
    <tableColumn id="12" name="2025-26" dataDxfId="1654"/>
    <tableColumn id="13" name="2026-27" dataDxfId="1653"/>
    <tableColumn id="14" name="2027-28" dataDxfId="1652"/>
    <tableColumn id="15" name="2028-29" dataDxfId="1651"/>
    <tableColumn id="16" name="2029-30" dataDxfId="1650"/>
    <tableColumn id="23" name="2030-31" dataDxfId="1649"/>
    <tableColumn id="24" name="2035-36" dataDxfId="1648"/>
    <tableColumn id="25" name="2040-41" dataDxfId="1647"/>
    <tableColumn id="26" name="2045-46" dataDxfId="1646"/>
    <tableColumn id="27" name="2050-51" dataDxfId="1645"/>
    <tableColumn id="28" name="2055-56" dataDxfId="1644"/>
    <tableColumn id="20" name="2060-61" dataDxfId="1643"/>
    <tableColumn id="21" name="2065-66" dataDxfId="1642"/>
    <tableColumn id="22" name="2070-71" dataDxfId="1641"/>
    <tableColumn id="29" name="2075-76" dataDxfId="1640"/>
    <tableColumn id="30" name="2080-81" dataDxfId="1639"/>
    <tableColumn id="31" name="2085-86" dataDxfId="1638"/>
    <tableColumn id="17" name="2090-91" dataDxfId="1637"/>
    <tableColumn id="18" name="2095-96" dataDxfId="1636"/>
    <tableColumn id="19" name="2100-2101" dataDxfId="1635"/>
  </tableColumns>
  <tableStyleInfo showFirstColumn="0" showLastColumn="0" showRowStripes="1" showColumnStripes="0"/>
</table>
</file>

<file path=xl/tables/table9.xml><?xml version="1.0" encoding="utf-8"?>
<table xmlns="http://schemas.openxmlformats.org/spreadsheetml/2006/main" id="9" name="TBL2b_WCMicroFP" displayName="TBL2b_WCMicroFP" ref="B18:CJ38" totalsRowShown="0" headerRowDxfId="1634" dataDxfId="1633" tableBorderDxfId="1632" headerRowCellStyle="Normal 2">
  <autoFilter ref="B18:CJ38"/>
  <tableColumns count="87">
    <tableColumn id="1" name="WRMP24 Reference" dataDxfId="1631"/>
    <tableColumn id="2" name="Component" dataDxfId="1630"/>
    <tableColumn id="3" name="Derivation" dataDxfId="1629"/>
    <tableColumn id="4" name="Unit" dataDxfId="1628"/>
    <tableColumn id="5" name="Decimal places" dataDxfId="1627"/>
    <tableColumn id="6" name="2019-20" dataDxfId="1626"/>
    <tableColumn id="7" name="2020-21" dataDxfId="1625"/>
    <tableColumn id="8" name="2021-22" dataDxfId="1624"/>
    <tableColumn id="9" name="2022-23" dataDxfId="1623"/>
    <tableColumn id="10" name="2023-24" dataDxfId="1622"/>
    <tableColumn id="11" name="2024-25" dataDxfId="1621"/>
    <tableColumn id="12" name="2025-26" dataDxfId="1620"/>
    <tableColumn id="13" name="2026-27" dataDxfId="1619"/>
    <tableColumn id="14" name="2027-28" dataDxfId="1618"/>
    <tableColumn id="15" name="2028-29" dataDxfId="1617"/>
    <tableColumn id="16" name="2029-30" dataDxfId="1616"/>
    <tableColumn id="17" name="2030-31" dataDxfId="1615"/>
    <tableColumn id="18" name="2031-32" dataDxfId="1614"/>
    <tableColumn id="19" name="2032-33" dataDxfId="1613"/>
    <tableColumn id="20" name="2033-34" dataDxfId="1612"/>
    <tableColumn id="21" name="2034-35" dataDxfId="1611"/>
    <tableColumn id="22" name="2035-36" dataDxfId="1610"/>
    <tableColumn id="23" name="2036-37" dataDxfId="1609"/>
    <tableColumn id="24" name="2037-38" dataDxfId="1608"/>
    <tableColumn id="25" name="2038-39" dataDxfId="1607"/>
    <tableColumn id="26" name="2039-40" dataDxfId="1606"/>
    <tableColumn id="27" name="2040-41" dataDxfId="1605"/>
    <tableColumn id="28" name="2041-42" dataDxfId="1604"/>
    <tableColumn id="29" name="2042-43" dataDxfId="1603"/>
    <tableColumn id="30" name="2043-44" dataDxfId="1602"/>
    <tableColumn id="31" name="2044-45" dataDxfId="1601"/>
    <tableColumn id="32" name="2045-46" dataDxfId="1600"/>
    <tableColumn id="33" name="2046-47" dataDxfId="1599"/>
    <tableColumn id="34" name="2047-48" dataDxfId="1598"/>
    <tableColumn id="35" name="2048-49" dataDxfId="1597"/>
    <tableColumn id="36" name="2049-50" dataDxfId="1596"/>
    <tableColumn id="37" name="2050-51" dataDxfId="1595"/>
    <tableColumn id="38" name="2051-52" dataDxfId="1594"/>
    <tableColumn id="39" name="2052-53" dataDxfId="1593"/>
    <tableColumn id="40" name="2053-54" dataDxfId="1592"/>
    <tableColumn id="41" name="2054-55" dataDxfId="1591"/>
    <tableColumn id="42" name="2055-56" dataDxfId="1590"/>
    <tableColumn id="43" name="2056-57" dataDxfId="1589"/>
    <tableColumn id="44" name="2057-58" dataDxfId="1588"/>
    <tableColumn id="45" name="2058-59" dataDxfId="1587"/>
    <tableColumn id="46" name="2059-60" dataDxfId="1586"/>
    <tableColumn id="47" name="2060-61" dataDxfId="1585"/>
    <tableColumn id="48" name="2061-62" dataDxfId="1584"/>
    <tableColumn id="49" name="2062-63" dataDxfId="1583"/>
    <tableColumn id="50" name="2063-64" dataDxfId="1582"/>
    <tableColumn id="51" name="2064-65" dataDxfId="1581"/>
    <tableColumn id="52" name="2065-66" dataDxfId="1580"/>
    <tableColumn id="53" name="2066-67" dataDxfId="1579"/>
    <tableColumn id="54" name="2067-68" dataDxfId="1578"/>
    <tableColumn id="55" name="2068-69" dataDxfId="1577"/>
    <tableColumn id="56" name="2069-70" dataDxfId="1576"/>
    <tableColumn id="57" name="2070-71" dataDxfId="1575"/>
    <tableColumn id="58" name="2071-72" dataDxfId="1574"/>
    <tableColumn id="59" name="2072-73" dataDxfId="1573"/>
    <tableColumn id="60" name="2073-74" dataDxfId="1572"/>
    <tableColumn id="61" name="2074-75" dataDxfId="1571"/>
    <tableColumn id="62" name="2075-76" dataDxfId="1570"/>
    <tableColumn id="63" name="2076-77" dataDxfId="1569"/>
    <tableColumn id="64" name="2077-78" dataDxfId="1568"/>
    <tableColumn id="65" name="2078-79" dataDxfId="1567"/>
    <tableColumn id="66" name="2079-80" dataDxfId="1566"/>
    <tableColumn id="67" name="2080-81" dataDxfId="1565"/>
    <tableColumn id="68" name="2081-82" dataDxfId="1564"/>
    <tableColumn id="69" name="2082-83" dataDxfId="1563"/>
    <tableColumn id="70" name="2083-84" dataDxfId="1562"/>
    <tableColumn id="71" name="2084-85" dataDxfId="1561"/>
    <tableColumn id="72" name="2085-86" dataDxfId="1560"/>
    <tableColumn id="73" name="2086-87" dataDxfId="1559"/>
    <tableColumn id="74" name="2087-88" dataDxfId="1558"/>
    <tableColumn id="75" name="2088-89" dataDxfId="1557"/>
    <tableColumn id="76" name="2089-90" dataDxfId="1556"/>
    <tableColumn id="77" name="2090-91" dataDxfId="1555"/>
    <tableColumn id="78" name="2091-92" dataDxfId="1554"/>
    <tableColumn id="79" name="2092-93" dataDxfId="1553"/>
    <tableColumn id="80" name="2093-94" dataDxfId="1552"/>
    <tableColumn id="81" name="2094-95" dataDxfId="1551"/>
    <tableColumn id="82" name="2095-96" dataDxfId="1550"/>
    <tableColumn id="83" name="2096-97" dataDxfId="1549"/>
    <tableColumn id="84" name="2097-98" dataDxfId="1548"/>
    <tableColumn id="85" name="2098-99" dataDxfId="1547"/>
    <tableColumn id="86" name="2099-100" dataDxfId="1546"/>
    <tableColumn id="87" name="2100-01" dataDxfId="154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repp@cyfoethnaturiolcymru.gov.uk" TargetMode="External"/><Relationship Id="rId1" Type="http://schemas.openxmlformats.org/officeDocument/2006/relationships/hyperlink" Target="mailto:water-company-plan@environment-ag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table" Target="../tables/table20.xml"/><Relationship Id="rId16" Type="http://schemas.openxmlformats.org/officeDocument/2006/relationships/table" Target="../tables/table34.xml"/><Relationship Id="rId1" Type="http://schemas.openxmlformats.org/officeDocument/2006/relationships/printerSettings" Target="../printerSettings/printerSettings10.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53"/>
  <sheetViews>
    <sheetView showGridLines="0" topLeftCell="A8" zoomScale="85" zoomScaleNormal="85" workbookViewId="0">
      <selection activeCell="C8" sqref="C8"/>
    </sheetView>
  </sheetViews>
  <sheetFormatPr defaultColWidth="8.77734375" defaultRowHeight="15.6" customHeight="1" x14ac:dyDescent="0.2"/>
  <cols>
    <col min="1" max="2" width="2.44140625" style="68" customWidth="1"/>
    <col min="3" max="4" width="26.77734375" style="68" customWidth="1"/>
    <col min="5" max="7" width="2.44140625" style="68" customWidth="1"/>
    <col min="8" max="9" width="26.77734375" style="68" customWidth="1"/>
    <col min="10" max="12" width="2.44140625" style="68" customWidth="1"/>
    <col min="13" max="14" width="26.77734375" style="68" customWidth="1"/>
    <col min="15" max="17" width="2.44140625" style="68" customWidth="1"/>
    <col min="18" max="18" width="12" style="68" customWidth="1"/>
    <col min="19" max="19" width="83.77734375" style="68" customWidth="1"/>
    <col min="20" max="20" width="16.21875" style="68" customWidth="1"/>
    <col min="21" max="21" width="2.77734375" style="68" customWidth="1"/>
    <col min="22" max="251" width="8.77734375" style="68"/>
    <col min="252" max="252" width="2.5546875" style="68" customWidth="1"/>
    <col min="253" max="253" width="22.5546875" style="68" customWidth="1"/>
    <col min="254" max="254" width="7.77734375" style="68" customWidth="1"/>
    <col min="255" max="255" width="26.77734375" style="68" customWidth="1"/>
    <col min="256" max="256" width="18.5546875" style="68" customWidth="1"/>
    <col min="257" max="257" width="17.77734375" style="68" customWidth="1"/>
    <col min="258" max="258" width="2.44140625" style="68" customWidth="1"/>
    <col min="259" max="259" width="7.5546875" style="68" customWidth="1"/>
    <col min="260" max="260" width="13.21875" style="68" customWidth="1"/>
    <col min="261" max="261" width="2.21875" style="68" customWidth="1"/>
    <col min="262" max="263" width="8.77734375" style="68"/>
    <col min="264" max="264" width="8.21875" style="68" bestFit="1" customWidth="1"/>
    <col min="265" max="507" width="8.77734375" style="68"/>
    <col min="508" max="508" width="2.5546875" style="68" customWidth="1"/>
    <col min="509" max="509" width="22.5546875" style="68" customWidth="1"/>
    <col min="510" max="510" width="7.77734375" style="68" customWidth="1"/>
    <col min="511" max="511" width="26.77734375" style="68" customWidth="1"/>
    <col min="512" max="512" width="18.5546875" style="68" customWidth="1"/>
    <col min="513" max="513" width="17.77734375" style="68" customWidth="1"/>
    <col min="514" max="514" width="2.44140625" style="68" customWidth="1"/>
    <col min="515" max="515" width="7.5546875" style="68" customWidth="1"/>
    <col min="516" max="516" width="13.21875" style="68" customWidth="1"/>
    <col min="517" max="517" width="2.21875" style="68" customWidth="1"/>
    <col min="518" max="519" width="8.77734375" style="68"/>
    <col min="520" max="520" width="8.21875" style="68" bestFit="1" customWidth="1"/>
    <col min="521" max="763" width="8.77734375" style="68"/>
    <col min="764" max="764" width="2.5546875" style="68" customWidth="1"/>
    <col min="765" max="765" width="22.5546875" style="68" customWidth="1"/>
    <col min="766" max="766" width="7.77734375" style="68" customWidth="1"/>
    <col min="767" max="767" width="26.77734375" style="68" customWidth="1"/>
    <col min="768" max="768" width="18.5546875" style="68" customWidth="1"/>
    <col min="769" max="769" width="17.77734375" style="68" customWidth="1"/>
    <col min="770" max="770" width="2.44140625" style="68" customWidth="1"/>
    <col min="771" max="771" width="7.5546875" style="68" customWidth="1"/>
    <col min="772" max="772" width="13.21875" style="68" customWidth="1"/>
    <col min="773" max="773" width="2.21875" style="68" customWidth="1"/>
    <col min="774" max="775" width="8.77734375" style="68"/>
    <col min="776" max="776" width="8.21875" style="68" bestFit="1" customWidth="1"/>
    <col min="777" max="1019" width="8.77734375" style="68"/>
    <col min="1020" max="1020" width="2.5546875" style="68" customWidth="1"/>
    <col min="1021" max="1021" width="22.5546875" style="68" customWidth="1"/>
    <col min="1022" max="1022" width="7.77734375" style="68" customWidth="1"/>
    <col min="1023" max="1023" width="26.77734375" style="68" customWidth="1"/>
    <col min="1024" max="1024" width="18.5546875" style="68" customWidth="1"/>
    <col min="1025" max="1025" width="17.77734375" style="68" customWidth="1"/>
    <col min="1026" max="1026" width="2.44140625" style="68" customWidth="1"/>
    <col min="1027" max="1027" width="7.5546875" style="68" customWidth="1"/>
    <col min="1028" max="1028" width="13.21875" style="68" customWidth="1"/>
    <col min="1029" max="1029" width="2.21875" style="68" customWidth="1"/>
    <col min="1030" max="1031" width="8.77734375" style="68"/>
    <col min="1032" max="1032" width="8.21875" style="68" bestFit="1" customWidth="1"/>
    <col min="1033" max="1275" width="8.77734375" style="68"/>
    <col min="1276" max="1276" width="2.5546875" style="68" customWidth="1"/>
    <col min="1277" max="1277" width="22.5546875" style="68" customWidth="1"/>
    <col min="1278" max="1278" width="7.77734375" style="68" customWidth="1"/>
    <col min="1279" max="1279" width="26.77734375" style="68" customWidth="1"/>
    <col min="1280" max="1280" width="18.5546875" style="68" customWidth="1"/>
    <col min="1281" max="1281" width="17.77734375" style="68" customWidth="1"/>
    <col min="1282" max="1282" width="2.44140625" style="68" customWidth="1"/>
    <col min="1283" max="1283" width="7.5546875" style="68" customWidth="1"/>
    <col min="1284" max="1284" width="13.21875" style="68" customWidth="1"/>
    <col min="1285" max="1285" width="2.21875" style="68" customWidth="1"/>
    <col min="1286" max="1287" width="8.77734375" style="68"/>
    <col min="1288" max="1288" width="8.21875" style="68" bestFit="1" customWidth="1"/>
    <col min="1289" max="1531" width="8.77734375" style="68"/>
    <col min="1532" max="1532" width="2.5546875" style="68" customWidth="1"/>
    <col min="1533" max="1533" width="22.5546875" style="68" customWidth="1"/>
    <col min="1534" max="1534" width="7.77734375" style="68" customWidth="1"/>
    <col min="1535" max="1535" width="26.77734375" style="68" customWidth="1"/>
    <col min="1536" max="1536" width="18.5546875" style="68" customWidth="1"/>
    <col min="1537" max="1537" width="17.77734375" style="68" customWidth="1"/>
    <col min="1538" max="1538" width="2.44140625" style="68" customWidth="1"/>
    <col min="1539" max="1539" width="7.5546875" style="68" customWidth="1"/>
    <col min="1540" max="1540" width="13.21875" style="68" customWidth="1"/>
    <col min="1541" max="1541" width="2.21875" style="68" customWidth="1"/>
    <col min="1542" max="1543" width="8.77734375" style="68"/>
    <col min="1544" max="1544" width="8.21875" style="68" bestFit="1" customWidth="1"/>
    <col min="1545" max="1787" width="8.77734375" style="68"/>
    <col min="1788" max="1788" width="2.5546875" style="68" customWidth="1"/>
    <col min="1789" max="1789" width="22.5546875" style="68" customWidth="1"/>
    <col min="1790" max="1790" width="7.77734375" style="68" customWidth="1"/>
    <col min="1791" max="1791" width="26.77734375" style="68" customWidth="1"/>
    <col min="1792" max="1792" width="18.5546875" style="68" customWidth="1"/>
    <col min="1793" max="1793" width="17.77734375" style="68" customWidth="1"/>
    <col min="1794" max="1794" width="2.44140625" style="68" customWidth="1"/>
    <col min="1795" max="1795" width="7.5546875" style="68" customWidth="1"/>
    <col min="1796" max="1796" width="13.21875" style="68" customWidth="1"/>
    <col min="1797" max="1797" width="2.21875" style="68" customWidth="1"/>
    <col min="1798" max="1799" width="8.77734375" style="68"/>
    <col min="1800" max="1800" width="8.21875" style="68" bestFit="1" customWidth="1"/>
    <col min="1801" max="2043" width="8.77734375" style="68"/>
    <col min="2044" max="2044" width="2.5546875" style="68" customWidth="1"/>
    <col min="2045" max="2045" width="22.5546875" style="68" customWidth="1"/>
    <col min="2046" max="2046" width="7.77734375" style="68" customWidth="1"/>
    <col min="2047" max="2047" width="26.77734375" style="68" customWidth="1"/>
    <col min="2048" max="2048" width="18.5546875" style="68" customWidth="1"/>
    <col min="2049" max="2049" width="17.77734375" style="68" customWidth="1"/>
    <col min="2050" max="2050" width="2.44140625" style="68" customWidth="1"/>
    <col min="2051" max="2051" width="7.5546875" style="68" customWidth="1"/>
    <col min="2052" max="2052" width="13.21875" style="68" customWidth="1"/>
    <col min="2053" max="2053" width="2.21875" style="68" customWidth="1"/>
    <col min="2054" max="2055" width="8.77734375" style="68"/>
    <col min="2056" max="2056" width="8.21875" style="68" bestFit="1" customWidth="1"/>
    <col min="2057" max="2299" width="8.77734375" style="68"/>
    <col min="2300" max="2300" width="2.5546875" style="68" customWidth="1"/>
    <col min="2301" max="2301" width="22.5546875" style="68" customWidth="1"/>
    <col min="2302" max="2302" width="7.77734375" style="68" customWidth="1"/>
    <col min="2303" max="2303" width="26.77734375" style="68" customWidth="1"/>
    <col min="2304" max="2304" width="18.5546875" style="68" customWidth="1"/>
    <col min="2305" max="2305" width="17.77734375" style="68" customWidth="1"/>
    <col min="2306" max="2306" width="2.44140625" style="68" customWidth="1"/>
    <col min="2307" max="2307" width="7.5546875" style="68" customWidth="1"/>
    <col min="2308" max="2308" width="13.21875" style="68" customWidth="1"/>
    <col min="2309" max="2309" width="2.21875" style="68" customWidth="1"/>
    <col min="2310" max="2311" width="8.77734375" style="68"/>
    <col min="2312" max="2312" width="8.21875" style="68" bestFit="1" customWidth="1"/>
    <col min="2313" max="2555" width="8.77734375" style="68"/>
    <col min="2556" max="2556" width="2.5546875" style="68" customWidth="1"/>
    <col min="2557" max="2557" width="22.5546875" style="68" customWidth="1"/>
    <col min="2558" max="2558" width="7.77734375" style="68" customWidth="1"/>
    <col min="2559" max="2559" width="26.77734375" style="68" customWidth="1"/>
    <col min="2560" max="2560" width="18.5546875" style="68" customWidth="1"/>
    <col min="2561" max="2561" width="17.77734375" style="68" customWidth="1"/>
    <col min="2562" max="2562" width="2.44140625" style="68" customWidth="1"/>
    <col min="2563" max="2563" width="7.5546875" style="68" customWidth="1"/>
    <col min="2564" max="2564" width="13.21875" style="68" customWidth="1"/>
    <col min="2565" max="2565" width="2.21875" style="68" customWidth="1"/>
    <col min="2566" max="2567" width="8.77734375" style="68"/>
    <col min="2568" max="2568" width="8.21875" style="68" bestFit="1" customWidth="1"/>
    <col min="2569" max="2811" width="8.77734375" style="68"/>
    <col min="2812" max="2812" width="2.5546875" style="68" customWidth="1"/>
    <col min="2813" max="2813" width="22.5546875" style="68" customWidth="1"/>
    <col min="2814" max="2814" width="7.77734375" style="68" customWidth="1"/>
    <col min="2815" max="2815" width="26.77734375" style="68" customWidth="1"/>
    <col min="2816" max="2816" width="18.5546875" style="68" customWidth="1"/>
    <col min="2817" max="2817" width="17.77734375" style="68" customWidth="1"/>
    <col min="2818" max="2818" width="2.44140625" style="68" customWidth="1"/>
    <col min="2819" max="2819" width="7.5546875" style="68" customWidth="1"/>
    <col min="2820" max="2820" width="13.21875" style="68" customWidth="1"/>
    <col min="2821" max="2821" width="2.21875" style="68" customWidth="1"/>
    <col min="2822" max="2823" width="8.77734375" style="68"/>
    <col min="2824" max="2824" width="8.21875" style="68" bestFit="1" customWidth="1"/>
    <col min="2825" max="3067" width="8.77734375" style="68"/>
    <col min="3068" max="3068" width="2.5546875" style="68" customWidth="1"/>
    <col min="3069" max="3069" width="22.5546875" style="68" customWidth="1"/>
    <col min="3070" max="3070" width="7.77734375" style="68" customWidth="1"/>
    <col min="3071" max="3071" width="26.77734375" style="68" customWidth="1"/>
    <col min="3072" max="3072" width="18.5546875" style="68" customWidth="1"/>
    <col min="3073" max="3073" width="17.77734375" style="68" customWidth="1"/>
    <col min="3074" max="3074" width="2.44140625" style="68" customWidth="1"/>
    <col min="3075" max="3075" width="7.5546875" style="68" customWidth="1"/>
    <col min="3076" max="3076" width="13.21875" style="68" customWidth="1"/>
    <col min="3077" max="3077" width="2.21875" style="68" customWidth="1"/>
    <col min="3078" max="3079" width="8.77734375" style="68"/>
    <col min="3080" max="3080" width="8.21875" style="68" bestFit="1" customWidth="1"/>
    <col min="3081" max="3323" width="8.77734375" style="68"/>
    <col min="3324" max="3324" width="2.5546875" style="68" customWidth="1"/>
    <col min="3325" max="3325" width="22.5546875" style="68" customWidth="1"/>
    <col min="3326" max="3326" width="7.77734375" style="68" customWidth="1"/>
    <col min="3327" max="3327" width="26.77734375" style="68" customWidth="1"/>
    <col min="3328" max="3328" width="18.5546875" style="68" customWidth="1"/>
    <col min="3329" max="3329" width="17.77734375" style="68" customWidth="1"/>
    <col min="3330" max="3330" width="2.44140625" style="68" customWidth="1"/>
    <col min="3331" max="3331" width="7.5546875" style="68" customWidth="1"/>
    <col min="3332" max="3332" width="13.21875" style="68" customWidth="1"/>
    <col min="3333" max="3333" width="2.21875" style="68" customWidth="1"/>
    <col min="3334" max="3335" width="8.77734375" style="68"/>
    <col min="3336" max="3336" width="8.21875" style="68" bestFit="1" customWidth="1"/>
    <col min="3337" max="3579" width="8.77734375" style="68"/>
    <col min="3580" max="3580" width="2.5546875" style="68" customWidth="1"/>
    <col min="3581" max="3581" width="22.5546875" style="68" customWidth="1"/>
    <col min="3582" max="3582" width="7.77734375" style="68" customWidth="1"/>
    <col min="3583" max="3583" width="26.77734375" style="68" customWidth="1"/>
    <col min="3584" max="3584" width="18.5546875" style="68" customWidth="1"/>
    <col min="3585" max="3585" width="17.77734375" style="68" customWidth="1"/>
    <col min="3586" max="3586" width="2.44140625" style="68" customWidth="1"/>
    <col min="3587" max="3587" width="7.5546875" style="68" customWidth="1"/>
    <col min="3588" max="3588" width="13.21875" style="68" customWidth="1"/>
    <col min="3589" max="3589" width="2.21875" style="68" customWidth="1"/>
    <col min="3590" max="3591" width="8.77734375" style="68"/>
    <col min="3592" max="3592" width="8.21875" style="68" bestFit="1" customWidth="1"/>
    <col min="3593" max="3835" width="8.77734375" style="68"/>
    <col min="3836" max="3836" width="2.5546875" style="68" customWidth="1"/>
    <col min="3837" max="3837" width="22.5546875" style="68" customWidth="1"/>
    <col min="3838" max="3838" width="7.77734375" style="68" customWidth="1"/>
    <col min="3839" max="3839" width="26.77734375" style="68" customWidth="1"/>
    <col min="3840" max="3840" width="18.5546875" style="68" customWidth="1"/>
    <col min="3841" max="3841" width="17.77734375" style="68" customWidth="1"/>
    <col min="3842" max="3842" width="2.44140625" style="68" customWidth="1"/>
    <col min="3843" max="3843" width="7.5546875" style="68" customWidth="1"/>
    <col min="3844" max="3844" width="13.21875" style="68" customWidth="1"/>
    <col min="3845" max="3845" width="2.21875" style="68" customWidth="1"/>
    <col min="3846" max="3847" width="8.77734375" style="68"/>
    <col min="3848" max="3848" width="8.21875" style="68" bestFit="1" customWidth="1"/>
    <col min="3849" max="4091" width="8.77734375" style="68"/>
    <col min="4092" max="4092" width="2.5546875" style="68" customWidth="1"/>
    <col min="4093" max="4093" width="22.5546875" style="68" customWidth="1"/>
    <col min="4094" max="4094" width="7.77734375" style="68" customWidth="1"/>
    <col min="4095" max="4095" width="26.77734375" style="68" customWidth="1"/>
    <col min="4096" max="4096" width="18.5546875" style="68" customWidth="1"/>
    <col min="4097" max="4097" width="17.77734375" style="68" customWidth="1"/>
    <col min="4098" max="4098" width="2.44140625" style="68" customWidth="1"/>
    <col min="4099" max="4099" width="7.5546875" style="68" customWidth="1"/>
    <col min="4100" max="4100" width="13.21875" style="68" customWidth="1"/>
    <col min="4101" max="4101" width="2.21875" style="68" customWidth="1"/>
    <col min="4102" max="4103" width="8.77734375" style="68"/>
    <col min="4104" max="4104" width="8.21875" style="68" bestFit="1" customWidth="1"/>
    <col min="4105" max="4347" width="8.77734375" style="68"/>
    <col min="4348" max="4348" width="2.5546875" style="68" customWidth="1"/>
    <col min="4349" max="4349" width="22.5546875" style="68" customWidth="1"/>
    <col min="4350" max="4350" width="7.77734375" style="68" customWidth="1"/>
    <col min="4351" max="4351" width="26.77734375" style="68" customWidth="1"/>
    <col min="4352" max="4352" width="18.5546875" style="68" customWidth="1"/>
    <col min="4353" max="4353" width="17.77734375" style="68" customWidth="1"/>
    <col min="4354" max="4354" width="2.44140625" style="68" customWidth="1"/>
    <col min="4355" max="4355" width="7.5546875" style="68" customWidth="1"/>
    <col min="4356" max="4356" width="13.21875" style="68" customWidth="1"/>
    <col min="4357" max="4357" width="2.21875" style="68" customWidth="1"/>
    <col min="4358" max="4359" width="8.77734375" style="68"/>
    <col min="4360" max="4360" width="8.21875" style="68" bestFit="1" customWidth="1"/>
    <col min="4361" max="4603" width="8.77734375" style="68"/>
    <col min="4604" max="4604" width="2.5546875" style="68" customWidth="1"/>
    <col min="4605" max="4605" width="22.5546875" style="68" customWidth="1"/>
    <col min="4606" max="4606" width="7.77734375" style="68" customWidth="1"/>
    <col min="4607" max="4607" width="26.77734375" style="68" customWidth="1"/>
    <col min="4608" max="4608" width="18.5546875" style="68" customWidth="1"/>
    <col min="4609" max="4609" width="17.77734375" style="68" customWidth="1"/>
    <col min="4610" max="4610" width="2.44140625" style="68" customWidth="1"/>
    <col min="4611" max="4611" width="7.5546875" style="68" customWidth="1"/>
    <col min="4612" max="4612" width="13.21875" style="68" customWidth="1"/>
    <col min="4613" max="4613" width="2.21875" style="68" customWidth="1"/>
    <col min="4614" max="4615" width="8.77734375" style="68"/>
    <col min="4616" max="4616" width="8.21875" style="68" bestFit="1" customWidth="1"/>
    <col min="4617" max="4859" width="8.77734375" style="68"/>
    <col min="4860" max="4860" width="2.5546875" style="68" customWidth="1"/>
    <col min="4861" max="4861" width="22.5546875" style="68" customWidth="1"/>
    <col min="4862" max="4862" width="7.77734375" style="68" customWidth="1"/>
    <col min="4863" max="4863" width="26.77734375" style="68" customWidth="1"/>
    <col min="4864" max="4864" width="18.5546875" style="68" customWidth="1"/>
    <col min="4865" max="4865" width="17.77734375" style="68" customWidth="1"/>
    <col min="4866" max="4866" width="2.44140625" style="68" customWidth="1"/>
    <col min="4867" max="4867" width="7.5546875" style="68" customWidth="1"/>
    <col min="4868" max="4868" width="13.21875" style="68" customWidth="1"/>
    <col min="4869" max="4869" width="2.21875" style="68" customWidth="1"/>
    <col min="4870" max="4871" width="8.77734375" style="68"/>
    <col min="4872" max="4872" width="8.21875" style="68" bestFit="1" customWidth="1"/>
    <col min="4873" max="5115" width="8.77734375" style="68"/>
    <col min="5116" max="5116" width="2.5546875" style="68" customWidth="1"/>
    <col min="5117" max="5117" width="22.5546875" style="68" customWidth="1"/>
    <col min="5118" max="5118" width="7.77734375" style="68" customWidth="1"/>
    <col min="5119" max="5119" width="26.77734375" style="68" customWidth="1"/>
    <col min="5120" max="5120" width="18.5546875" style="68" customWidth="1"/>
    <col min="5121" max="5121" width="17.77734375" style="68" customWidth="1"/>
    <col min="5122" max="5122" width="2.44140625" style="68" customWidth="1"/>
    <col min="5123" max="5123" width="7.5546875" style="68" customWidth="1"/>
    <col min="5124" max="5124" width="13.21875" style="68" customWidth="1"/>
    <col min="5125" max="5125" width="2.21875" style="68" customWidth="1"/>
    <col min="5126" max="5127" width="8.77734375" style="68"/>
    <col min="5128" max="5128" width="8.21875" style="68" bestFit="1" customWidth="1"/>
    <col min="5129" max="5371" width="8.77734375" style="68"/>
    <col min="5372" max="5372" width="2.5546875" style="68" customWidth="1"/>
    <col min="5373" max="5373" width="22.5546875" style="68" customWidth="1"/>
    <col min="5374" max="5374" width="7.77734375" style="68" customWidth="1"/>
    <col min="5375" max="5375" width="26.77734375" style="68" customWidth="1"/>
    <col min="5376" max="5376" width="18.5546875" style="68" customWidth="1"/>
    <col min="5377" max="5377" width="17.77734375" style="68" customWidth="1"/>
    <col min="5378" max="5378" width="2.44140625" style="68" customWidth="1"/>
    <col min="5379" max="5379" width="7.5546875" style="68" customWidth="1"/>
    <col min="5380" max="5380" width="13.21875" style="68" customWidth="1"/>
    <col min="5381" max="5381" width="2.21875" style="68" customWidth="1"/>
    <col min="5382" max="5383" width="8.77734375" style="68"/>
    <col min="5384" max="5384" width="8.21875" style="68" bestFit="1" customWidth="1"/>
    <col min="5385" max="5627" width="8.77734375" style="68"/>
    <col min="5628" max="5628" width="2.5546875" style="68" customWidth="1"/>
    <col min="5629" max="5629" width="22.5546875" style="68" customWidth="1"/>
    <col min="5630" max="5630" width="7.77734375" style="68" customWidth="1"/>
    <col min="5631" max="5631" width="26.77734375" style="68" customWidth="1"/>
    <col min="5632" max="5632" width="18.5546875" style="68" customWidth="1"/>
    <col min="5633" max="5633" width="17.77734375" style="68" customWidth="1"/>
    <col min="5634" max="5634" width="2.44140625" style="68" customWidth="1"/>
    <col min="5635" max="5635" width="7.5546875" style="68" customWidth="1"/>
    <col min="5636" max="5636" width="13.21875" style="68" customWidth="1"/>
    <col min="5637" max="5637" width="2.21875" style="68" customWidth="1"/>
    <col min="5638" max="5639" width="8.77734375" style="68"/>
    <col min="5640" max="5640" width="8.21875" style="68" bestFit="1" customWidth="1"/>
    <col min="5641" max="5883" width="8.77734375" style="68"/>
    <col min="5884" max="5884" width="2.5546875" style="68" customWidth="1"/>
    <col min="5885" max="5885" width="22.5546875" style="68" customWidth="1"/>
    <col min="5886" max="5886" width="7.77734375" style="68" customWidth="1"/>
    <col min="5887" max="5887" width="26.77734375" style="68" customWidth="1"/>
    <col min="5888" max="5888" width="18.5546875" style="68" customWidth="1"/>
    <col min="5889" max="5889" width="17.77734375" style="68" customWidth="1"/>
    <col min="5890" max="5890" width="2.44140625" style="68" customWidth="1"/>
    <col min="5891" max="5891" width="7.5546875" style="68" customWidth="1"/>
    <col min="5892" max="5892" width="13.21875" style="68" customWidth="1"/>
    <col min="5893" max="5893" width="2.21875" style="68" customWidth="1"/>
    <col min="5894" max="5895" width="8.77734375" style="68"/>
    <col min="5896" max="5896" width="8.21875" style="68" bestFit="1" customWidth="1"/>
    <col min="5897" max="6139" width="8.77734375" style="68"/>
    <col min="6140" max="6140" width="2.5546875" style="68" customWidth="1"/>
    <col min="6141" max="6141" width="22.5546875" style="68" customWidth="1"/>
    <col min="6142" max="6142" width="7.77734375" style="68" customWidth="1"/>
    <col min="6143" max="6143" width="26.77734375" style="68" customWidth="1"/>
    <col min="6144" max="6144" width="18.5546875" style="68" customWidth="1"/>
    <col min="6145" max="6145" width="17.77734375" style="68" customWidth="1"/>
    <col min="6146" max="6146" width="2.44140625" style="68" customWidth="1"/>
    <col min="6147" max="6147" width="7.5546875" style="68" customWidth="1"/>
    <col min="6148" max="6148" width="13.21875" style="68" customWidth="1"/>
    <col min="6149" max="6149" width="2.21875" style="68" customWidth="1"/>
    <col min="6150" max="6151" width="8.77734375" style="68"/>
    <col min="6152" max="6152" width="8.21875" style="68" bestFit="1" customWidth="1"/>
    <col min="6153" max="6395" width="8.77734375" style="68"/>
    <col min="6396" max="6396" width="2.5546875" style="68" customWidth="1"/>
    <col min="6397" max="6397" width="22.5546875" style="68" customWidth="1"/>
    <col min="6398" max="6398" width="7.77734375" style="68" customWidth="1"/>
    <col min="6399" max="6399" width="26.77734375" style="68" customWidth="1"/>
    <col min="6400" max="6400" width="18.5546875" style="68" customWidth="1"/>
    <col min="6401" max="6401" width="17.77734375" style="68" customWidth="1"/>
    <col min="6402" max="6402" width="2.44140625" style="68" customWidth="1"/>
    <col min="6403" max="6403" width="7.5546875" style="68" customWidth="1"/>
    <col min="6404" max="6404" width="13.21875" style="68" customWidth="1"/>
    <col min="6405" max="6405" width="2.21875" style="68" customWidth="1"/>
    <col min="6406" max="6407" width="8.77734375" style="68"/>
    <col min="6408" max="6408" width="8.21875" style="68" bestFit="1" customWidth="1"/>
    <col min="6409" max="6651" width="8.77734375" style="68"/>
    <col min="6652" max="6652" width="2.5546875" style="68" customWidth="1"/>
    <col min="6653" max="6653" width="22.5546875" style="68" customWidth="1"/>
    <col min="6654" max="6654" width="7.77734375" style="68" customWidth="1"/>
    <col min="6655" max="6655" width="26.77734375" style="68" customWidth="1"/>
    <col min="6656" max="6656" width="18.5546875" style="68" customWidth="1"/>
    <col min="6657" max="6657" width="17.77734375" style="68" customWidth="1"/>
    <col min="6658" max="6658" width="2.44140625" style="68" customWidth="1"/>
    <col min="6659" max="6659" width="7.5546875" style="68" customWidth="1"/>
    <col min="6660" max="6660" width="13.21875" style="68" customWidth="1"/>
    <col min="6661" max="6661" width="2.21875" style="68" customWidth="1"/>
    <col min="6662" max="6663" width="8.77734375" style="68"/>
    <col min="6664" max="6664" width="8.21875" style="68" bestFit="1" customWidth="1"/>
    <col min="6665" max="6907" width="8.77734375" style="68"/>
    <col min="6908" max="6908" width="2.5546875" style="68" customWidth="1"/>
    <col min="6909" max="6909" width="22.5546875" style="68" customWidth="1"/>
    <col min="6910" max="6910" width="7.77734375" style="68" customWidth="1"/>
    <col min="6911" max="6911" width="26.77734375" style="68" customWidth="1"/>
    <col min="6912" max="6912" width="18.5546875" style="68" customWidth="1"/>
    <col min="6913" max="6913" width="17.77734375" style="68" customWidth="1"/>
    <col min="6914" max="6914" width="2.44140625" style="68" customWidth="1"/>
    <col min="6915" max="6915" width="7.5546875" style="68" customWidth="1"/>
    <col min="6916" max="6916" width="13.21875" style="68" customWidth="1"/>
    <col min="6917" max="6917" width="2.21875" style="68" customWidth="1"/>
    <col min="6918" max="6919" width="8.77734375" style="68"/>
    <col min="6920" max="6920" width="8.21875" style="68" bestFit="1" customWidth="1"/>
    <col min="6921" max="7163" width="8.77734375" style="68"/>
    <col min="7164" max="7164" width="2.5546875" style="68" customWidth="1"/>
    <col min="7165" max="7165" width="22.5546875" style="68" customWidth="1"/>
    <col min="7166" max="7166" width="7.77734375" style="68" customWidth="1"/>
    <col min="7167" max="7167" width="26.77734375" style="68" customWidth="1"/>
    <col min="7168" max="7168" width="18.5546875" style="68" customWidth="1"/>
    <col min="7169" max="7169" width="17.77734375" style="68" customWidth="1"/>
    <col min="7170" max="7170" width="2.44140625" style="68" customWidth="1"/>
    <col min="7171" max="7171" width="7.5546875" style="68" customWidth="1"/>
    <col min="7172" max="7172" width="13.21875" style="68" customWidth="1"/>
    <col min="7173" max="7173" width="2.21875" style="68" customWidth="1"/>
    <col min="7174" max="7175" width="8.77734375" style="68"/>
    <col min="7176" max="7176" width="8.21875" style="68" bestFit="1" customWidth="1"/>
    <col min="7177" max="7419" width="8.77734375" style="68"/>
    <col min="7420" max="7420" width="2.5546875" style="68" customWidth="1"/>
    <col min="7421" max="7421" width="22.5546875" style="68" customWidth="1"/>
    <col min="7422" max="7422" width="7.77734375" style="68" customWidth="1"/>
    <col min="7423" max="7423" width="26.77734375" style="68" customWidth="1"/>
    <col min="7424" max="7424" width="18.5546875" style="68" customWidth="1"/>
    <col min="7425" max="7425" width="17.77734375" style="68" customWidth="1"/>
    <col min="7426" max="7426" width="2.44140625" style="68" customWidth="1"/>
    <col min="7427" max="7427" width="7.5546875" style="68" customWidth="1"/>
    <col min="7428" max="7428" width="13.21875" style="68" customWidth="1"/>
    <col min="7429" max="7429" width="2.21875" style="68" customWidth="1"/>
    <col min="7430" max="7431" width="8.77734375" style="68"/>
    <col min="7432" max="7432" width="8.21875" style="68" bestFit="1" customWidth="1"/>
    <col min="7433" max="7675" width="8.77734375" style="68"/>
    <col min="7676" max="7676" width="2.5546875" style="68" customWidth="1"/>
    <col min="7677" max="7677" width="22.5546875" style="68" customWidth="1"/>
    <col min="7678" max="7678" width="7.77734375" style="68" customWidth="1"/>
    <col min="7679" max="7679" width="26.77734375" style="68" customWidth="1"/>
    <col min="7680" max="7680" width="18.5546875" style="68" customWidth="1"/>
    <col min="7681" max="7681" width="17.77734375" style="68" customWidth="1"/>
    <col min="7682" max="7682" width="2.44140625" style="68" customWidth="1"/>
    <col min="7683" max="7683" width="7.5546875" style="68" customWidth="1"/>
    <col min="7684" max="7684" width="13.21875" style="68" customWidth="1"/>
    <col min="7685" max="7685" width="2.21875" style="68" customWidth="1"/>
    <col min="7686" max="7687" width="8.77734375" style="68"/>
    <col min="7688" max="7688" width="8.21875" style="68" bestFit="1" customWidth="1"/>
    <col min="7689" max="7931" width="8.77734375" style="68"/>
    <col min="7932" max="7932" width="2.5546875" style="68" customWidth="1"/>
    <col min="7933" max="7933" width="22.5546875" style="68" customWidth="1"/>
    <col min="7934" max="7934" width="7.77734375" style="68" customWidth="1"/>
    <col min="7935" max="7935" width="26.77734375" style="68" customWidth="1"/>
    <col min="7936" max="7936" width="18.5546875" style="68" customWidth="1"/>
    <col min="7937" max="7937" width="17.77734375" style="68" customWidth="1"/>
    <col min="7938" max="7938" width="2.44140625" style="68" customWidth="1"/>
    <col min="7939" max="7939" width="7.5546875" style="68" customWidth="1"/>
    <col min="7940" max="7940" width="13.21875" style="68" customWidth="1"/>
    <col min="7941" max="7941" width="2.21875" style="68" customWidth="1"/>
    <col min="7942" max="7943" width="8.77734375" style="68"/>
    <col min="7944" max="7944" width="8.21875" style="68" bestFit="1" customWidth="1"/>
    <col min="7945" max="8187" width="8.77734375" style="68"/>
    <col min="8188" max="8188" width="2.5546875" style="68" customWidth="1"/>
    <col min="8189" max="8189" width="22.5546875" style="68" customWidth="1"/>
    <col min="8190" max="8190" width="7.77734375" style="68" customWidth="1"/>
    <col min="8191" max="8191" width="26.77734375" style="68" customWidth="1"/>
    <col min="8192" max="8192" width="18.5546875" style="68" customWidth="1"/>
    <col min="8193" max="8193" width="17.77734375" style="68" customWidth="1"/>
    <col min="8194" max="8194" width="2.44140625" style="68" customWidth="1"/>
    <col min="8195" max="8195" width="7.5546875" style="68" customWidth="1"/>
    <col min="8196" max="8196" width="13.21875" style="68" customWidth="1"/>
    <col min="8197" max="8197" width="2.21875" style="68" customWidth="1"/>
    <col min="8198" max="8199" width="8.77734375" style="68"/>
    <col min="8200" max="8200" width="8.21875" style="68" bestFit="1" customWidth="1"/>
    <col min="8201" max="8443" width="8.77734375" style="68"/>
    <col min="8444" max="8444" width="2.5546875" style="68" customWidth="1"/>
    <col min="8445" max="8445" width="22.5546875" style="68" customWidth="1"/>
    <col min="8446" max="8446" width="7.77734375" style="68" customWidth="1"/>
    <col min="8447" max="8447" width="26.77734375" style="68" customWidth="1"/>
    <col min="8448" max="8448" width="18.5546875" style="68" customWidth="1"/>
    <col min="8449" max="8449" width="17.77734375" style="68" customWidth="1"/>
    <col min="8450" max="8450" width="2.44140625" style="68" customWidth="1"/>
    <col min="8451" max="8451" width="7.5546875" style="68" customWidth="1"/>
    <col min="8452" max="8452" width="13.21875" style="68" customWidth="1"/>
    <col min="8453" max="8453" width="2.21875" style="68" customWidth="1"/>
    <col min="8454" max="8455" width="8.77734375" style="68"/>
    <col min="8456" max="8456" width="8.21875" style="68" bestFit="1" customWidth="1"/>
    <col min="8457" max="8699" width="8.77734375" style="68"/>
    <col min="8700" max="8700" width="2.5546875" style="68" customWidth="1"/>
    <col min="8701" max="8701" width="22.5546875" style="68" customWidth="1"/>
    <col min="8702" max="8702" width="7.77734375" style="68" customWidth="1"/>
    <col min="8703" max="8703" width="26.77734375" style="68" customWidth="1"/>
    <col min="8704" max="8704" width="18.5546875" style="68" customWidth="1"/>
    <col min="8705" max="8705" width="17.77734375" style="68" customWidth="1"/>
    <col min="8706" max="8706" width="2.44140625" style="68" customWidth="1"/>
    <col min="8707" max="8707" width="7.5546875" style="68" customWidth="1"/>
    <col min="8708" max="8708" width="13.21875" style="68" customWidth="1"/>
    <col min="8709" max="8709" width="2.21875" style="68" customWidth="1"/>
    <col min="8710" max="8711" width="8.77734375" style="68"/>
    <col min="8712" max="8712" width="8.21875" style="68" bestFit="1" customWidth="1"/>
    <col min="8713" max="8955" width="8.77734375" style="68"/>
    <col min="8956" max="8956" width="2.5546875" style="68" customWidth="1"/>
    <col min="8957" max="8957" width="22.5546875" style="68" customWidth="1"/>
    <col min="8958" max="8958" width="7.77734375" style="68" customWidth="1"/>
    <col min="8959" max="8959" width="26.77734375" style="68" customWidth="1"/>
    <col min="8960" max="8960" width="18.5546875" style="68" customWidth="1"/>
    <col min="8961" max="8961" width="17.77734375" style="68" customWidth="1"/>
    <col min="8962" max="8962" width="2.44140625" style="68" customWidth="1"/>
    <col min="8963" max="8963" width="7.5546875" style="68" customWidth="1"/>
    <col min="8964" max="8964" width="13.21875" style="68" customWidth="1"/>
    <col min="8965" max="8965" width="2.21875" style="68" customWidth="1"/>
    <col min="8966" max="8967" width="8.77734375" style="68"/>
    <col min="8968" max="8968" width="8.21875" style="68" bestFit="1" customWidth="1"/>
    <col min="8969" max="9211" width="8.77734375" style="68"/>
    <col min="9212" max="9212" width="2.5546875" style="68" customWidth="1"/>
    <col min="9213" max="9213" width="22.5546875" style="68" customWidth="1"/>
    <col min="9214" max="9214" width="7.77734375" style="68" customWidth="1"/>
    <col min="9215" max="9215" width="26.77734375" style="68" customWidth="1"/>
    <col min="9216" max="9216" width="18.5546875" style="68" customWidth="1"/>
    <col min="9217" max="9217" width="17.77734375" style="68" customWidth="1"/>
    <col min="9218" max="9218" width="2.44140625" style="68" customWidth="1"/>
    <col min="9219" max="9219" width="7.5546875" style="68" customWidth="1"/>
    <col min="9220" max="9220" width="13.21875" style="68" customWidth="1"/>
    <col min="9221" max="9221" width="2.21875" style="68" customWidth="1"/>
    <col min="9222" max="9223" width="8.77734375" style="68"/>
    <col min="9224" max="9224" width="8.21875" style="68" bestFit="1" customWidth="1"/>
    <col min="9225" max="9467" width="8.77734375" style="68"/>
    <col min="9468" max="9468" width="2.5546875" style="68" customWidth="1"/>
    <col min="9469" max="9469" width="22.5546875" style="68" customWidth="1"/>
    <col min="9470" max="9470" width="7.77734375" style="68" customWidth="1"/>
    <col min="9471" max="9471" width="26.77734375" style="68" customWidth="1"/>
    <col min="9472" max="9472" width="18.5546875" style="68" customWidth="1"/>
    <col min="9473" max="9473" width="17.77734375" style="68" customWidth="1"/>
    <col min="9474" max="9474" width="2.44140625" style="68" customWidth="1"/>
    <col min="9475" max="9475" width="7.5546875" style="68" customWidth="1"/>
    <col min="9476" max="9476" width="13.21875" style="68" customWidth="1"/>
    <col min="9477" max="9477" width="2.21875" style="68" customWidth="1"/>
    <col min="9478" max="9479" width="8.77734375" style="68"/>
    <col min="9480" max="9480" width="8.21875" style="68" bestFit="1" customWidth="1"/>
    <col min="9481" max="9723" width="8.77734375" style="68"/>
    <col min="9724" max="9724" width="2.5546875" style="68" customWidth="1"/>
    <col min="9725" max="9725" width="22.5546875" style="68" customWidth="1"/>
    <col min="9726" max="9726" width="7.77734375" style="68" customWidth="1"/>
    <col min="9727" max="9727" width="26.77734375" style="68" customWidth="1"/>
    <col min="9728" max="9728" width="18.5546875" style="68" customWidth="1"/>
    <col min="9729" max="9729" width="17.77734375" style="68" customWidth="1"/>
    <col min="9730" max="9730" width="2.44140625" style="68" customWidth="1"/>
    <col min="9731" max="9731" width="7.5546875" style="68" customWidth="1"/>
    <col min="9732" max="9732" width="13.21875" style="68" customWidth="1"/>
    <col min="9733" max="9733" width="2.21875" style="68" customWidth="1"/>
    <col min="9734" max="9735" width="8.77734375" style="68"/>
    <col min="9736" max="9736" width="8.21875" style="68" bestFit="1" customWidth="1"/>
    <col min="9737" max="9979" width="8.77734375" style="68"/>
    <col min="9980" max="9980" width="2.5546875" style="68" customWidth="1"/>
    <col min="9981" max="9981" width="22.5546875" style="68" customWidth="1"/>
    <col min="9982" max="9982" width="7.77734375" style="68" customWidth="1"/>
    <col min="9983" max="9983" width="26.77734375" style="68" customWidth="1"/>
    <col min="9984" max="9984" width="18.5546875" style="68" customWidth="1"/>
    <col min="9985" max="9985" width="17.77734375" style="68" customWidth="1"/>
    <col min="9986" max="9986" width="2.44140625" style="68" customWidth="1"/>
    <col min="9987" max="9987" width="7.5546875" style="68" customWidth="1"/>
    <col min="9988" max="9988" width="13.21875" style="68" customWidth="1"/>
    <col min="9989" max="9989" width="2.21875" style="68" customWidth="1"/>
    <col min="9990" max="9991" width="8.77734375" style="68"/>
    <col min="9992" max="9992" width="8.21875" style="68" bestFit="1" customWidth="1"/>
    <col min="9993" max="10235" width="8.77734375" style="68"/>
    <col min="10236" max="10236" width="2.5546875" style="68" customWidth="1"/>
    <col min="10237" max="10237" width="22.5546875" style="68" customWidth="1"/>
    <col min="10238" max="10238" width="7.77734375" style="68" customWidth="1"/>
    <col min="10239" max="10239" width="26.77734375" style="68" customWidth="1"/>
    <col min="10240" max="10240" width="18.5546875" style="68" customWidth="1"/>
    <col min="10241" max="10241" width="17.77734375" style="68" customWidth="1"/>
    <col min="10242" max="10242" width="2.44140625" style="68" customWidth="1"/>
    <col min="10243" max="10243" width="7.5546875" style="68" customWidth="1"/>
    <col min="10244" max="10244" width="13.21875" style="68" customWidth="1"/>
    <col min="10245" max="10245" width="2.21875" style="68" customWidth="1"/>
    <col min="10246" max="10247" width="8.77734375" style="68"/>
    <col min="10248" max="10248" width="8.21875" style="68" bestFit="1" customWidth="1"/>
    <col min="10249" max="10491" width="8.77734375" style="68"/>
    <col min="10492" max="10492" width="2.5546875" style="68" customWidth="1"/>
    <col min="10493" max="10493" width="22.5546875" style="68" customWidth="1"/>
    <col min="10494" max="10494" width="7.77734375" style="68" customWidth="1"/>
    <col min="10495" max="10495" width="26.77734375" style="68" customWidth="1"/>
    <col min="10496" max="10496" width="18.5546875" style="68" customWidth="1"/>
    <col min="10497" max="10497" width="17.77734375" style="68" customWidth="1"/>
    <col min="10498" max="10498" width="2.44140625" style="68" customWidth="1"/>
    <col min="10499" max="10499" width="7.5546875" style="68" customWidth="1"/>
    <col min="10500" max="10500" width="13.21875" style="68" customWidth="1"/>
    <col min="10501" max="10501" width="2.21875" style="68" customWidth="1"/>
    <col min="10502" max="10503" width="8.77734375" style="68"/>
    <col min="10504" max="10504" width="8.21875" style="68" bestFit="1" customWidth="1"/>
    <col min="10505" max="10747" width="8.77734375" style="68"/>
    <col min="10748" max="10748" width="2.5546875" style="68" customWidth="1"/>
    <col min="10749" max="10749" width="22.5546875" style="68" customWidth="1"/>
    <col min="10750" max="10750" width="7.77734375" style="68" customWidth="1"/>
    <col min="10751" max="10751" width="26.77734375" style="68" customWidth="1"/>
    <col min="10752" max="10752" width="18.5546875" style="68" customWidth="1"/>
    <col min="10753" max="10753" width="17.77734375" style="68" customWidth="1"/>
    <col min="10754" max="10754" width="2.44140625" style="68" customWidth="1"/>
    <col min="10755" max="10755" width="7.5546875" style="68" customWidth="1"/>
    <col min="10756" max="10756" width="13.21875" style="68" customWidth="1"/>
    <col min="10757" max="10757" width="2.21875" style="68" customWidth="1"/>
    <col min="10758" max="10759" width="8.77734375" style="68"/>
    <col min="10760" max="10760" width="8.21875" style="68" bestFit="1" customWidth="1"/>
    <col min="10761" max="11003" width="8.77734375" style="68"/>
    <col min="11004" max="11004" width="2.5546875" style="68" customWidth="1"/>
    <col min="11005" max="11005" width="22.5546875" style="68" customWidth="1"/>
    <col min="11006" max="11006" width="7.77734375" style="68" customWidth="1"/>
    <col min="11007" max="11007" width="26.77734375" style="68" customWidth="1"/>
    <col min="11008" max="11008" width="18.5546875" style="68" customWidth="1"/>
    <col min="11009" max="11009" width="17.77734375" style="68" customWidth="1"/>
    <col min="11010" max="11010" width="2.44140625" style="68" customWidth="1"/>
    <col min="11011" max="11011" width="7.5546875" style="68" customWidth="1"/>
    <col min="11012" max="11012" width="13.21875" style="68" customWidth="1"/>
    <col min="11013" max="11013" width="2.21875" style="68" customWidth="1"/>
    <col min="11014" max="11015" width="8.77734375" style="68"/>
    <col min="11016" max="11016" width="8.21875" style="68" bestFit="1" customWidth="1"/>
    <col min="11017" max="11259" width="8.77734375" style="68"/>
    <col min="11260" max="11260" width="2.5546875" style="68" customWidth="1"/>
    <col min="11261" max="11261" width="22.5546875" style="68" customWidth="1"/>
    <col min="11262" max="11262" width="7.77734375" style="68" customWidth="1"/>
    <col min="11263" max="11263" width="26.77734375" style="68" customWidth="1"/>
    <col min="11264" max="11264" width="18.5546875" style="68" customWidth="1"/>
    <col min="11265" max="11265" width="17.77734375" style="68" customWidth="1"/>
    <col min="11266" max="11266" width="2.44140625" style="68" customWidth="1"/>
    <col min="11267" max="11267" width="7.5546875" style="68" customWidth="1"/>
    <col min="11268" max="11268" width="13.21875" style="68" customWidth="1"/>
    <col min="11269" max="11269" width="2.21875" style="68" customWidth="1"/>
    <col min="11270" max="11271" width="8.77734375" style="68"/>
    <col min="11272" max="11272" width="8.21875" style="68" bestFit="1" customWidth="1"/>
    <col min="11273" max="11515" width="8.77734375" style="68"/>
    <col min="11516" max="11516" width="2.5546875" style="68" customWidth="1"/>
    <col min="11517" max="11517" width="22.5546875" style="68" customWidth="1"/>
    <col min="11518" max="11518" width="7.77734375" style="68" customWidth="1"/>
    <col min="11519" max="11519" width="26.77734375" style="68" customWidth="1"/>
    <col min="11520" max="11520" width="18.5546875" style="68" customWidth="1"/>
    <col min="11521" max="11521" width="17.77734375" style="68" customWidth="1"/>
    <col min="11522" max="11522" width="2.44140625" style="68" customWidth="1"/>
    <col min="11523" max="11523" width="7.5546875" style="68" customWidth="1"/>
    <col min="11524" max="11524" width="13.21875" style="68" customWidth="1"/>
    <col min="11525" max="11525" width="2.21875" style="68" customWidth="1"/>
    <col min="11526" max="11527" width="8.77734375" style="68"/>
    <col min="11528" max="11528" width="8.21875" style="68" bestFit="1" customWidth="1"/>
    <col min="11529" max="11771" width="8.77734375" style="68"/>
    <col min="11772" max="11772" width="2.5546875" style="68" customWidth="1"/>
    <col min="11773" max="11773" width="22.5546875" style="68" customWidth="1"/>
    <col min="11774" max="11774" width="7.77734375" style="68" customWidth="1"/>
    <col min="11775" max="11775" width="26.77734375" style="68" customWidth="1"/>
    <col min="11776" max="11776" width="18.5546875" style="68" customWidth="1"/>
    <col min="11777" max="11777" width="17.77734375" style="68" customWidth="1"/>
    <col min="11778" max="11778" width="2.44140625" style="68" customWidth="1"/>
    <col min="11779" max="11779" width="7.5546875" style="68" customWidth="1"/>
    <col min="11780" max="11780" width="13.21875" style="68" customWidth="1"/>
    <col min="11781" max="11781" width="2.21875" style="68" customWidth="1"/>
    <col min="11782" max="11783" width="8.77734375" style="68"/>
    <col min="11784" max="11784" width="8.21875" style="68" bestFit="1" customWidth="1"/>
    <col min="11785" max="12027" width="8.77734375" style="68"/>
    <col min="12028" max="12028" width="2.5546875" style="68" customWidth="1"/>
    <col min="12029" max="12029" width="22.5546875" style="68" customWidth="1"/>
    <col min="12030" max="12030" width="7.77734375" style="68" customWidth="1"/>
    <col min="12031" max="12031" width="26.77734375" style="68" customWidth="1"/>
    <col min="12032" max="12032" width="18.5546875" style="68" customWidth="1"/>
    <col min="12033" max="12033" width="17.77734375" style="68" customWidth="1"/>
    <col min="12034" max="12034" width="2.44140625" style="68" customWidth="1"/>
    <col min="12035" max="12035" width="7.5546875" style="68" customWidth="1"/>
    <col min="12036" max="12036" width="13.21875" style="68" customWidth="1"/>
    <col min="12037" max="12037" width="2.21875" style="68" customWidth="1"/>
    <col min="12038" max="12039" width="8.77734375" style="68"/>
    <col min="12040" max="12040" width="8.21875" style="68" bestFit="1" customWidth="1"/>
    <col min="12041" max="12283" width="8.77734375" style="68"/>
    <col min="12284" max="12284" width="2.5546875" style="68" customWidth="1"/>
    <col min="12285" max="12285" width="22.5546875" style="68" customWidth="1"/>
    <col min="12286" max="12286" width="7.77734375" style="68" customWidth="1"/>
    <col min="12287" max="12287" width="26.77734375" style="68" customWidth="1"/>
    <col min="12288" max="12288" width="18.5546875" style="68" customWidth="1"/>
    <col min="12289" max="12289" width="17.77734375" style="68" customWidth="1"/>
    <col min="12290" max="12290" width="2.44140625" style="68" customWidth="1"/>
    <col min="12291" max="12291" width="7.5546875" style="68" customWidth="1"/>
    <col min="12292" max="12292" width="13.21875" style="68" customWidth="1"/>
    <col min="12293" max="12293" width="2.21875" style="68" customWidth="1"/>
    <col min="12294" max="12295" width="8.77734375" style="68"/>
    <col min="12296" max="12296" width="8.21875" style="68" bestFit="1" customWidth="1"/>
    <col min="12297" max="12539" width="8.77734375" style="68"/>
    <col min="12540" max="12540" width="2.5546875" style="68" customWidth="1"/>
    <col min="12541" max="12541" width="22.5546875" style="68" customWidth="1"/>
    <col min="12542" max="12542" width="7.77734375" style="68" customWidth="1"/>
    <col min="12543" max="12543" width="26.77734375" style="68" customWidth="1"/>
    <col min="12544" max="12544" width="18.5546875" style="68" customWidth="1"/>
    <col min="12545" max="12545" width="17.77734375" style="68" customWidth="1"/>
    <col min="12546" max="12546" width="2.44140625" style="68" customWidth="1"/>
    <col min="12547" max="12547" width="7.5546875" style="68" customWidth="1"/>
    <col min="12548" max="12548" width="13.21875" style="68" customWidth="1"/>
    <col min="12549" max="12549" width="2.21875" style="68" customWidth="1"/>
    <col min="12550" max="12551" width="8.77734375" style="68"/>
    <col min="12552" max="12552" width="8.21875" style="68" bestFit="1" customWidth="1"/>
    <col min="12553" max="12795" width="8.77734375" style="68"/>
    <col min="12796" max="12796" width="2.5546875" style="68" customWidth="1"/>
    <col min="12797" max="12797" width="22.5546875" style="68" customWidth="1"/>
    <col min="12798" max="12798" width="7.77734375" style="68" customWidth="1"/>
    <col min="12799" max="12799" width="26.77734375" style="68" customWidth="1"/>
    <col min="12800" max="12800" width="18.5546875" style="68" customWidth="1"/>
    <col min="12801" max="12801" width="17.77734375" style="68" customWidth="1"/>
    <col min="12802" max="12802" width="2.44140625" style="68" customWidth="1"/>
    <col min="12803" max="12803" width="7.5546875" style="68" customWidth="1"/>
    <col min="12804" max="12804" width="13.21875" style="68" customWidth="1"/>
    <col min="12805" max="12805" width="2.21875" style="68" customWidth="1"/>
    <col min="12806" max="12807" width="8.77734375" style="68"/>
    <col min="12808" max="12808" width="8.21875" style="68" bestFit="1" customWidth="1"/>
    <col min="12809" max="13051" width="8.77734375" style="68"/>
    <col min="13052" max="13052" width="2.5546875" style="68" customWidth="1"/>
    <col min="13053" max="13053" width="22.5546875" style="68" customWidth="1"/>
    <col min="13054" max="13054" width="7.77734375" style="68" customWidth="1"/>
    <col min="13055" max="13055" width="26.77734375" style="68" customWidth="1"/>
    <col min="13056" max="13056" width="18.5546875" style="68" customWidth="1"/>
    <col min="13057" max="13057" width="17.77734375" style="68" customWidth="1"/>
    <col min="13058" max="13058" width="2.44140625" style="68" customWidth="1"/>
    <col min="13059" max="13059" width="7.5546875" style="68" customWidth="1"/>
    <col min="13060" max="13060" width="13.21875" style="68" customWidth="1"/>
    <col min="13061" max="13061" width="2.21875" style="68" customWidth="1"/>
    <col min="13062" max="13063" width="8.77734375" style="68"/>
    <col min="13064" max="13064" width="8.21875" style="68" bestFit="1" customWidth="1"/>
    <col min="13065" max="13307" width="8.77734375" style="68"/>
    <col min="13308" max="13308" width="2.5546875" style="68" customWidth="1"/>
    <col min="13309" max="13309" width="22.5546875" style="68" customWidth="1"/>
    <col min="13310" max="13310" width="7.77734375" style="68" customWidth="1"/>
    <col min="13311" max="13311" width="26.77734375" style="68" customWidth="1"/>
    <col min="13312" max="13312" width="18.5546875" style="68" customWidth="1"/>
    <col min="13313" max="13313" width="17.77734375" style="68" customWidth="1"/>
    <col min="13314" max="13314" width="2.44140625" style="68" customWidth="1"/>
    <col min="13315" max="13315" width="7.5546875" style="68" customWidth="1"/>
    <col min="13316" max="13316" width="13.21875" style="68" customWidth="1"/>
    <col min="13317" max="13317" width="2.21875" style="68" customWidth="1"/>
    <col min="13318" max="13319" width="8.77734375" style="68"/>
    <col min="13320" max="13320" width="8.21875" style="68" bestFit="1" customWidth="1"/>
    <col min="13321" max="13563" width="8.77734375" style="68"/>
    <col min="13564" max="13564" width="2.5546875" style="68" customWidth="1"/>
    <col min="13565" max="13565" width="22.5546875" style="68" customWidth="1"/>
    <col min="13566" max="13566" width="7.77734375" style="68" customWidth="1"/>
    <col min="13567" max="13567" width="26.77734375" style="68" customWidth="1"/>
    <col min="13568" max="13568" width="18.5546875" style="68" customWidth="1"/>
    <col min="13569" max="13569" width="17.77734375" style="68" customWidth="1"/>
    <col min="13570" max="13570" width="2.44140625" style="68" customWidth="1"/>
    <col min="13571" max="13571" width="7.5546875" style="68" customWidth="1"/>
    <col min="13572" max="13572" width="13.21875" style="68" customWidth="1"/>
    <col min="13573" max="13573" width="2.21875" style="68" customWidth="1"/>
    <col min="13574" max="13575" width="8.77734375" style="68"/>
    <col min="13576" max="13576" width="8.21875" style="68" bestFit="1" customWidth="1"/>
    <col min="13577" max="13819" width="8.77734375" style="68"/>
    <col min="13820" max="13820" width="2.5546875" style="68" customWidth="1"/>
    <col min="13821" max="13821" width="22.5546875" style="68" customWidth="1"/>
    <col min="13822" max="13822" width="7.77734375" style="68" customWidth="1"/>
    <col min="13823" max="13823" width="26.77734375" style="68" customWidth="1"/>
    <col min="13824" max="13824" width="18.5546875" style="68" customWidth="1"/>
    <col min="13825" max="13825" width="17.77734375" style="68" customWidth="1"/>
    <col min="13826" max="13826" width="2.44140625" style="68" customWidth="1"/>
    <col min="13827" max="13827" width="7.5546875" style="68" customWidth="1"/>
    <col min="13828" max="13828" width="13.21875" style="68" customWidth="1"/>
    <col min="13829" max="13829" width="2.21875" style="68" customWidth="1"/>
    <col min="13830" max="13831" width="8.77734375" style="68"/>
    <col min="13832" max="13832" width="8.21875" style="68" bestFit="1" customWidth="1"/>
    <col min="13833" max="14075" width="8.77734375" style="68"/>
    <col min="14076" max="14076" width="2.5546875" style="68" customWidth="1"/>
    <col min="14077" max="14077" width="22.5546875" style="68" customWidth="1"/>
    <col min="14078" max="14078" width="7.77734375" style="68" customWidth="1"/>
    <col min="14079" max="14079" width="26.77734375" style="68" customWidth="1"/>
    <col min="14080" max="14080" width="18.5546875" style="68" customWidth="1"/>
    <col min="14081" max="14081" width="17.77734375" style="68" customWidth="1"/>
    <col min="14082" max="14082" width="2.44140625" style="68" customWidth="1"/>
    <col min="14083" max="14083" width="7.5546875" style="68" customWidth="1"/>
    <col min="14084" max="14084" width="13.21875" style="68" customWidth="1"/>
    <col min="14085" max="14085" width="2.21875" style="68" customWidth="1"/>
    <col min="14086" max="14087" width="8.77734375" style="68"/>
    <col min="14088" max="14088" width="8.21875" style="68" bestFit="1" customWidth="1"/>
    <col min="14089" max="14331" width="8.77734375" style="68"/>
    <col min="14332" max="14332" width="2.5546875" style="68" customWidth="1"/>
    <col min="14333" max="14333" width="22.5546875" style="68" customWidth="1"/>
    <col min="14334" max="14334" width="7.77734375" style="68" customWidth="1"/>
    <col min="14335" max="14335" width="26.77734375" style="68" customWidth="1"/>
    <col min="14336" max="14336" width="18.5546875" style="68" customWidth="1"/>
    <col min="14337" max="14337" width="17.77734375" style="68" customWidth="1"/>
    <col min="14338" max="14338" width="2.44140625" style="68" customWidth="1"/>
    <col min="14339" max="14339" width="7.5546875" style="68" customWidth="1"/>
    <col min="14340" max="14340" width="13.21875" style="68" customWidth="1"/>
    <col min="14341" max="14341" width="2.21875" style="68" customWidth="1"/>
    <col min="14342" max="14343" width="8.77734375" style="68"/>
    <col min="14344" max="14344" width="8.21875" style="68" bestFit="1" customWidth="1"/>
    <col min="14345" max="14587" width="8.77734375" style="68"/>
    <col min="14588" max="14588" width="2.5546875" style="68" customWidth="1"/>
    <col min="14589" max="14589" width="22.5546875" style="68" customWidth="1"/>
    <col min="14590" max="14590" width="7.77734375" style="68" customWidth="1"/>
    <col min="14591" max="14591" width="26.77734375" style="68" customWidth="1"/>
    <col min="14592" max="14592" width="18.5546875" style="68" customWidth="1"/>
    <col min="14593" max="14593" width="17.77734375" style="68" customWidth="1"/>
    <col min="14594" max="14594" width="2.44140625" style="68" customWidth="1"/>
    <col min="14595" max="14595" width="7.5546875" style="68" customWidth="1"/>
    <col min="14596" max="14596" width="13.21875" style="68" customWidth="1"/>
    <col min="14597" max="14597" width="2.21875" style="68" customWidth="1"/>
    <col min="14598" max="14599" width="8.77734375" style="68"/>
    <col min="14600" max="14600" width="8.21875" style="68" bestFit="1" customWidth="1"/>
    <col min="14601" max="14843" width="8.77734375" style="68"/>
    <col min="14844" max="14844" width="2.5546875" style="68" customWidth="1"/>
    <col min="14845" max="14845" width="22.5546875" style="68" customWidth="1"/>
    <col min="14846" max="14846" width="7.77734375" style="68" customWidth="1"/>
    <col min="14847" max="14847" width="26.77734375" style="68" customWidth="1"/>
    <col min="14848" max="14848" width="18.5546875" style="68" customWidth="1"/>
    <col min="14849" max="14849" width="17.77734375" style="68" customWidth="1"/>
    <col min="14850" max="14850" width="2.44140625" style="68" customWidth="1"/>
    <col min="14851" max="14851" width="7.5546875" style="68" customWidth="1"/>
    <col min="14852" max="14852" width="13.21875" style="68" customWidth="1"/>
    <col min="14853" max="14853" width="2.21875" style="68" customWidth="1"/>
    <col min="14854" max="14855" width="8.77734375" style="68"/>
    <col min="14856" max="14856" width="8.21875" style="68" bestFit="1" customWidth="1"/>
    <col min="14857" max="15099" width="8.77734375" style="68"/>
    <col min="15100" max="15100" width="2.5546875" style="68" customWidth="1"/>
    <col min="15101" max="15101" width="22.5546875" style="68" customWidth="1"/>
    <col min="15102" max="15102" width="7.77734375" style="68" customWidth="1"/>
    <col min="15103" max="15103" width="26.77734375" style="68" customWidth="1"/>
    <col min="15104" max="15104" width="18.5546875" style="68" customWidth="1"/>
    <col min="15105" max="15105" width="17.77734375" style="68" customWidth="1"/>
    <col min="15106" max="15106" width="2.44140625" style="68" customWidth="1"/>
    <col min="15107" max="15107" width="7.5546875" style="68" customWidth="1"/>
    <col min="15108" max="15108" width="13.21875" style="68" customWidth="1"/>
    <col min="15109" max="15109" width="2.21875" style="68" customWidth="1"/>
    <col min="15110" max="15111" width="8.77734375" style="68"/>
    <col min="15112" max="15112" width="8.21875" style="68" bestFit="1" customWidth="1"/>
    <col min="15113" max="15355" width="8.77734375" style="68"/>
    <col min="15356" max="15356" width="2.5546875" style="68" customWidth="1"/>
    <col min="15357" max="15357" width="22.5546875" style="68" customWidth="1"/>
    <col min="15358" max="15358" width="7.77734375" style="68" customWidth="1"/>
    <col min="15359" max="15359" width="26.77734375" style="68" customWidth="1"/>
    <col min="15360" max="15360" width="18.5546875" style="68" customWidth="1"/>
    <col min="15361" max="15361" width="17.77734375" style="68" customWidth="1"/>
    <col min="15362" max="15362" width="2.44140625" style="68" customWidth="1"/>
    <col min="15363" max="15363" width="7.5546875" style="68" customWidth="1"/>
    <col min="15364" max="15364" width="13.21875" style="68" customWidth="1"/>
    <col min="15365" max="15365" width="2.21875" style="68" customWidth="1"/>
    <col min="15366" max="15367" width="8.77734375" style="68"/>
    <col min="15368" max="15368" width="8.21875" style="68" bestFit="1" customWidth="1"/>
    <col min="15369" max="15611" width="8.77734375" style="68"/>
    <col min="15612" max="15612" width="2.5546875" style="68" customWidth="1"/>
    <col min="15613" max="15613" width="22.5546875" style="68" customWidth="1"/>
    <col min="15614" max="15614" width="7.77734375" style="68" customWidth="1"/>
    <col min="15615" max="15615" width="26.77734375" style="68" customWidth="1"/>
    <col min="15616" max="15616" width="18.5546875" style="68" customWidth="1"/>
    <col min="15617" max="15617" width="17.77734375" style="68" customWidth="1"/>
    <col min="15618" max="15618" width="2.44140625" style="68" customWidth="1"/>
    <col min="15619" max="15619" width="7.5546875" style="68" customWidth="1"/>
    <col min="15620" max="15620" width="13.21875" style="68" customWidth="1"/>
    <col min="15621" max="15621" width="2.21875" style="68" customWidth="1"/>
    <col min="15622" max="15623" width="8.77734375" style="68"/>
    <col min="15624" max="15624" width="8.21875" style="68" bestFit="1" customWidth="1"/>
    <col min="15625" max="15867" width="8.77734375" style="68"/>
    <col min="15868" max="15868" width="2.5546875" style="68" customWidth="1"/>
    <col min="15869" max="15869" width="22.5546875" style="68" customWidth="1"/>
    <col min="15870" max="15870" width="7.77734375" style="68" customWidth="1"/>
    <col min="15871" max="15871" width="26.77734375" style="68" customWidth="1"/>
    <col min="15872" max="15872" width="18.5546875" style="68" customWidth="1"/>
    <col min="15873" max="15873" width="17.77734375" style="68" customWidth="1"/>
    <col min="15874" max="15874" width="2.44140625" style="68" customWidth="1"/>
    <col min="15875" max="15875" width="7.5546875" style="68" customWidth="1"/>
    <col min="15876" max="15876" width="13.21875" style="68" customWidth="1"/>
    <col min="15877" max="15877" width="2.21875" style="68" customWidth="1"/>
    <col min="15878" max="15879" width="8.77734375" style="68"/>
    <col min="15880" max="15880" width="8.21875" style="68" bestFit="1" customWidth="1"/>
    <col min="15881" max="16123" width="8.77734375" style="68"/>
    <col min="16124" max="16124" width="2.5546875" style="68" customWidth="1"/>
    <col min="16125" max="16125" width="22.5546875" style="68" customWidth="1"/>
    <col min="16126" max="16126" width="7.77734375" style="68" customWidth="1"/>
    <col min="16127" max="16127" width="26.77734375" style="68" customWidth="1"/>
    <col min="16128" max="16128" width="18.5546875" style="68" customWidth="1"/>
    <col min="16129" max="16129" width="17.77734375" style="68" customWidth="1"/>
    <col min="16130" max="16130" width="2.44140625" style="68" customWidth="1"/>
    <col min="16131" max="16131" width="7.5546875" style="68" customWidth="1"/>
    <col min="16132" max="16132" width="13.21875" style="68" customWidth="1"/>
    <col min="16133" max="16133" width="2.21875" style="68" customWidth="1"/>
    <col min="16134" max="16135" width="8.77734375" style="68"/>
    <col min="16136" max="16136" width="8.21875" style="68" bestFit="1" customWidth="1"/>
    <col min="16137" max="16384" width="8.77734375" style="68"/>
  </cols>
  <sheetData>
    <row r="1" spans="2:21" ht="15.6" customHeight="1" thickBot="1" x14ac:dyDescent="0.25">
      <c r="B1" s="154"/>
      <c r="C1" s="154"/>
      <c r="D1" s="154"/>
      <c r="E1" s="154"/>
      <c r="F1" s="154"/>
      <c r="G1" s="154"/>
      <c r="H1" s="154"/>
      <c r="I1" s="154"/>
      <c r="J1" s="154"/>
      <c r="K1" s="154"/>
      <c r="L1" s="154"/>
      <c r="M1" s="154"/>
      <c r="N1" s="154"/>
      <c r="O1" s="154"/>
      <c r="P1" s="154"/>
      <c r="Q1" s="154"/>
      <c r="R1" s="154"/>
    </row>
    <row r="2" spans="2:21" ht="15.6" customHeight="1" x14ac:dyDescent="0.2">
      <c r="B2" s="168"/>
      <c r="C2" s="169"/>
      <c r="D2" s="169"/>
      <c r="E2" s="169"/>
      <c r="F2" s="169"/>
      <c r="G2" s="169"/>
      <c r="H2" s="169"/>
      <c r="I2" s="169"/>
      <c r="J2" s="169"/>
      <c r="K2" s="169"/>
      <c r="L2" s="169"/>
      <c r="M2" s="169"/>
      <c r="N2" s="169"/>
      <c r="O2" s="170"/>
      <c r="P2" s="162"/>
      <c r="Q2" s="199"/>
      <c r="R2" s="215"/>
      <c r="S2" s="215"/>
      <c r="T2" s="215"/>
      <c r="U2" s="216"/>
    </row>
    <row r="3" spans="2:21" s="157" customFormat="1" ht="15.6" customHeight="1" x14ac:dyDescent="0.2">
      <c r="B3" s="171"/>
      <c r="C3" s="1516" t="s">
        <v>0</v>
      </c>
      <c r="D3" s="1516"/>
      <c r="E3" s="1516"/>
      <c r="F3" s="1516"/>
      <c r="G3" s="1516"/>
      <c r="H3" s="1516"/>
      <c r="I3" s="1516"/>
      <c r="J3" s="1516"/>
      <c r="K3" s="1516"/>
      <c r="L3" s="1516"/>
      <c r="M3" s="1516"/>
      <c r="N3" s="1516"/>
      <c r="O3" s="172"/>
      <c r="P3" s="163"/>
      <c r="Q3" s="203"/>
      <c r="R3" s="1268" t="s">
        <v>1</v>
      </c>
      <c r="S3" s="1268"/>
      <c r="T3" s="1268"/>
      <c r="U3" s="194"/>
    </row>
    <row r="4" spans="2:21" s="157" customFormat="1" ht="15.6" customHeight="1" thickBot="1" x14ac:dyDescent="0.25">
      <c r="B4" s="173"/>
      <c r="C4" s="1516"/>
      <c r="D4" s="1516"/>
      <c r="E4" s="1516"/>
      <c r="F4" s="1516"/>
      <c r="G4" s="1516"/>
      <c r="H4" s="1516"/>
      <c r="I4" s="1516"/>
      <c r="J4" s="1516"/>
      <c r="K4" s="1516"/>
      <c r="L4" s="1516"/>
      <c r="M4" s="1516"/>
      <c r="N4" s="1516"/>
      <c r="O4" s="172"/>
      <c r="P4" s="163"/>
      <c r="Q4" s="203"/>
      <c r="R4" s="217"/>
      <c r="S4" s="217"/>
      <c r="T4" s="217"/>
      <c r="U4" s="194"/>
    </row>
    <row r="5" spans="2:21" ht="15.6" customHeight="1" thickBot="1" x14ac:dyDescent="0.25">
      <c r="B5" s="174"/>
      <c r="C5" s="1516"/>
      <c r="D5" s="1516"/>
      <c r="E5" s="1516"/>
      <c r="F5" s="1516"/>
      <c r="G5" s="1516"/>
      <c r="H5" s="1516"/>
      <c r="I5" s="1516"/>
      <c r="J5" s="1516"/>
      <c r="K5" s="1516"/>
      <c r="L5" s="1516"/>
      <c r="M5" s="1516"/>
      <c r="N5" s="1516"/>
      <c r="O5" s="172"/>
      <c r="P5" s="163"/>
      <c r="Q5" s="203"/>
      <c r="R5" s="218" t="s">
        <v>2</v>
      </c>
      <c r="S5" s="219" t="s">
        <v>3</v>
      </c>
      <c r="T5" s="218" t="s">
        <v>4</v>
      </c>
      <c r="U5" s="194"/>
    </row>
    <row r="6" spans="2:21" ht="15.6" customHeight="1" thickBot="1" x14ac:dyDescent="0.25">
      <c r="B6" s="175"/>
      <c r="C6" s="176"/>
      <c r="D6" s="177"/>
      <c r="E6" s="177"/>
      <c r="F6" s="178"/>
      <c r="G6" s="178"/>
      <c r="H6" s="178"/>
      <c r="I6" s="179"/>
      <c r="J6" s="179"/>
      <c r="K6" s="179"/>
      <c r="L6" s="179"/>
      <c r="M6" s="180"/>
      <c r="N6" s="180"/>
      <c r="O6" s="181"/>
      <c r="P6" s="162"/>
      <c r="Q6" s="203"/>
      <c r="R6" s="212" t="s">
        <v>5</v>
      </c>
      <c r="S6" s="1436" t="s">
        <v>6</v>
      </c>
      <c r="T6" s="1437">
        <v>44747</v>
      </c>
      <c r="U6" s="194"/>
    </row>
    <row r="7" spans="2:21" ht="15.6" customHeight="1" thickBot="1" x14ac:dyDescent="0.25">
      <c r="B7" s="154"/>
      <c r="C7" s="158"/>
      <c r="D7" s="159"/>
      <c r="E7" s="159"/>
      <c r="F7" s="155"/>
      <c r="G7" s="155"/>
      <c r="H7" s="155"/>
      <c r="I7" s="156"/>
      <c r="J7" s="156"/>
      <c r="K7" s="156"/>
      <c r="L7" s="156"/>
      <c r="M7" s="154"/>
      <c r="N7" s="154"/>
      <c r="O7" s="154"/>
      <c r="P7" s="154"/>
      <c r="Q7" s="203"/>
      <c r="R7" s="213"/>
      <c r="S7" s="214"/>
      <c r="T7" s="213"/>
      <c r="U7" s="194"/>
    </row>
    <row r="8" spans="2:21" ht="15.6" customHeight="1" x14ac:dyDescent="0.2">
      <c r="B8" s="199"/>
      <c r="C8" s="182"/>
      <c r="D8" s="183"/>
      <c r="E8" s="183"/>
      <c r="F8" s="184"/>
      <c r="G8" s="184"/>
      <c r="H8" s="184"/>
      <c r="I8" s="185"/>
      <c r="J8" s="185"/>
      <c r="K8" s="185"/>
      <c r="L8" s="185"/>
      <c r="M8" s="186"/>
      <c r="N8" s="186"/>
      <c r="O8" s="187"/>
      <c r="P8" s="154"/>
      <c r="Q8" s="203"/>
      <c r="R8" s="213"/>
      <c r="S8" s="214"/>
      <c r="T8" s="213"/>
      <c r="U8" s="194"/>
    </row>
    <row r="9" spans="2:21" ht="15.6" customHeight="1" x14ac:dyDescent="0.2">
      <c r="B9" s="203"/>
      <c r="C9" s="188"/>
      <c r="D9" s="189"/>
      <c r="E9" s="189"/>
      <c r="F9" s="190"/>
      <c r="G9" s="190"/>
      <c r="H9" s="1491" t="s">
        <v>7</v>
      </c>
      <c r="I9" s="1491"/>
      <c r="J9" s="191"/>
      <c r="K9" s="191"/>
      <c r="L9" s="191"/>
      <c r="M9" s="192"/>
      <c r="N9" s="192"/>
      <c r="O9" s="193"/>
      <c r="P9" s="154"/>
      <c r="Q9" s="203"/>
      <c r="R9" s="213"/>
      <c r="S9" s="214"/>
      <c r="T9" s="213"/>
      <c r="U9" s="194"/>
    </row>
    <row r="10" spans="2:21" ht="15.6" customHeight="1" thickBot="1" x14ac:dyDescent="0.25">
      <c r="B10" s="203"/>
      <c r="C10" s="188"/>
      <c r="D10" s="189"/>
      <c r="E10" s="189"/>
      <c r="F10" s="190"/>
      <c r="G10" s="190"/>
      <c r="H10" s="190"/>
      <c r="I10" s="191"/>
      <c r="J10" s="191"/>
      <c r="K10" s="191"/>
      <c r="L10" s="191"/>
      <c r="M10" s="192"/>
      <c r="N10" s="192"/>
      <c r="O10" s="193"/>
      <c r="P10" s="154"/>
      <c r="Q10" s="203"/>
      <c r="R10" s="213"/>
      <c r="S10" s="214"/>
      <c r="T10" s="213"/>
      <c r="U10" s="194"/>
    </row>
    <row r="11" spans="2:21" ht="15.6" customHeight="1" thickBot="1" x14ac:dyDescent="0.25">
      <c r="B11" s="203"/>
      <c r="C11" s="194"/>
      <c r="D11" s="1517" t="s">
        <v>8</v>
      </c>
      <c r="E11" s="1518"/>
      <c r="F11" s="1518"/>
      <c r="G11" s="1518"/>
      <c r="H11" s="195" t="s">
        <v>5</v>
      </c>
      <c r="I11" s="1513" t="s">
        <v>9</v>
      </c>
      <c r="J11" s="1513"/>
      <c r="K11" s="1513"/>
      <c r="L11" s="1513"/>
      <c r="M11" s="1513"/>
      <c r="N11" s="192"/>
      <c r="O11" s="193"/>
      <c r="P11" s="154"/>
      <c r="Q11" s="203"/>
      <c r="R11" s="213"/>
      <c r="S11" s="214"/>
      <c r="T11" s="213"/>
      <c r="U11" s="194"/>
    </row>
    <row r="12" spans="2:21" ht="15.6" customHeight="1" thickBot="1" x14ac:dyDescent="0.25">
      <c r="B12" s="203"/>
      <c r="C12" s="194"/>
      <c r="D12" s="1517" t="s">
        <v>10</v>
      </c>
      <c r="E12" s="1518"/>
      <c r="F12" s="1518"/>
      <c r="G12" s="1518"/>
      <c r="H12" s="196">
        <v>44747</v>
      </c>
      <c r="I12" s="1514" t="s">
        <v>11</v>
      </c>
      <c r="J12" s="1515"/>
      <c r="K12" s="1515"/>
      <c r="L12" s="1515"/>
      <c r="M12" s="1515"/>
      <c r="N12" s="192"/>
      <c r="O12" s="193"/>
      <c r="P12" s="154"/>
      <c r="Q12" s="222"/>
      <c r="R12" s="213"/>
      <c r="S12" s="214"/>
      <c r="T12" s="213"/>
      <c r="U12" s="194"/>
    </row>
    <row r="13" spans="2:21" ht="15.6" customHeight="1" thickBot="1" x14ac:dyDescent="0.25">
      <c r="B13" s="175"/>
      <c r="C13" s="179"/>
      <c r="D13" s="179"/>
      <c r="E13" s="197"/>
      <c r="F13" s="198"/>
      <c r="G13" s="178"/>
      <c r="H13" s="178"/>
      <c r="I13" s="1519" t="s">
        <v>12</v>
      </c>
      <c r="J13" s="1519"/>
      <c r="K13" s="1519"/>
      <c r="L13" s="1519"/>
      <c r="M13" s="1519"/>
      <c r="N13" s="180"/>
      <c r="O13" s="181"/>
      <c r="P13" s="154"/>
      <c r="Q13" s="1269"/>
      <c r="R13" s="213"/>
      <c r="S13" s="214"/>
      <c r="T13" s="213"/>
      <c r="U13" s="194"/>
    </row>
    <row r="14" spans="2:21" ht="15.6" customHeight="1" thickBot="1" x14ac:dyDescent="0.25">
      <c r="B14" s="154"/>
      <c r="C14" s="151"/>
      <c r="D14" s="151"/>
      <c r="E14" s="151"/>
      <c r="F14" s="151"/>
      <c r="G14" s="151"/>
      <c r="H14" s="150"/>
      <c r="I14" s="151"/>
      <c r="J14" s="151"/>
      <c r="K14" s="151"/>
      <c r="L14" s="151"/>
      <c r="M14" s="151"/>
      <c r="N14" s="151"/>
      <c r="O14" s="151"/>
      <c r="P14" s="154"/>
      <c r="Q14" s="1269"/>
      <c r="R14" s="213"/>
      <c r="S14" s="214"/>
      <c r="T14" s="213"/>
      <c r="U14" s="194"/>
    </row>
    <row r="15" spans="2:21" ht="15.6" customHeight="1" x14ac:dyDescent="0.2">
      <c r="B15" s="199"/>
      <c r="C15" s="182"/>
      <c r="D15" s="186"/>
      <c r="E15" s="186"/>
      <c r="F15" s="186"/>
      <c r="G15" s="186"/>
      <c r="H15" s="186"/>
      <c r="I15" s="186"/>
      <c r="J15" s="186"/>
      <c r="K15" s="186"/>
      <c r="L15" s="186"/>
      <c r="M15" s="186"/>
      <c r="N15" s="186"/>
      <c r="O15" s="187"/>
      <c r="P15" s="154"/>
      <c r="Q15" s="1269"/>
      <c r="R15" s="213"/>
      <c r="S15" s="214"/>
      <c r="T15" s="213"/>
      <c r="U15" s="194"/>
    </row>
    <row r="16" spans="2:21" ht="15.6" customHeight="1" x14ac:dyDescent="0.2">
      <c r="B16" s="200"/>
      <c r="C16" s="201"/>
      <c r="D16" s="201"/>
      <c r="E16" s="201"/>
      <c r="F16" s="201"/>
      <c r="G16" s="201"/>
      <c r="H16" s="1491" t="s">
        <v>13</v>
      </c>
      <c r="I16" s="1491"/>
      <c r="J16" s="201"/>
      <c r="K16" s="201"/>
      <c r="L16" s="201"/>
      <c r="M16" s="201"/>
      <c r="N16" s="201"/>
      <c r="O16" s="202"/>
      <c r="P16" s="154"/>
      <c r="Q16" s="174"/>
      <c r="R16" s="213"/>
      <c r="S16" s="214"/>
      <c r="T16" s="213"/>
      <c r="U16" s="194"/>
    </row>
    <row r="17" spans="2:21" ht="15.6" customHeight="1" thickBot="1" x14ac:dyDescent="0.25">
      <c r="B17" s="203"/>
      <c r="C17" s="188"/>
      <c r="D17" s="192"/>
      <c r="E17" s="192"/>
      <c r="F17" s="192"/>
      <c r="G17" s="192"/>
      <c r="H17" s="192"/>
      <c r="I17" s="192"/>
      <c r="J17" s="192"/>
      <c r="K17" s="192"/>
      <c r="L17" s="192"/>
      <c r="M17" s="192"/>
      <c r="N17" s="192"/>
      <c r="O17" s="193"/>
      <c r="P17" s="154"/>
      <c r="Q17" s="1270"/>
      <c r="R17" s="213"/>
      <c r="S17" s="214"/>
      <c r="T17" s="213"/>
      <c r="U17" s="194"/>
    </row>
    <row r="18" spans="2:21" ht="15.6" customHeight="1" thickBot="1" x14ac:dyDescent="0.25">
      <c r="B18" s="204"/>
      <c r="C18" s="205" t="s">
        <v>14</v>
      </c>
      <c r="D18" s="1503" t="s">
        <v>1624</v>
      </c>
      <c r="E18" s="1503"/>
      <c r="F18" s="1503"/>
      <c r="G18" s="1504"/>
      <c r="H18" s="206"/>
      <c r="I18" s="192"/>
      <c r="J18" s="192"/>
      <c r="K18" s="192"/>
      <c r="L18" s="192"/>
      <c r="M18" s="192"/>
      <c r="N18" s="192"/>
      <c r="O18" s="193"/>
      <c r="P18" s="160"/>
      <c r="Q18" s="1270"/>
      <c r="R18" s="213"/>
      <c r="S18" s="214"/>
      <c r="T18" s="213"/>
      <c r="U18" s="194"/>
    </row>
    <row r="19" spans="2:21" ht="15.6" customHeight="1" thickBot="1" x14ac:dyDescent="0.25">
      <c r="B19" s="204"/>
      <c r="C19" s="205" t="s">
        <v>15</v>
      </c>
      <c r="D19" s="1505" t="s">
        <v>1625</v>
      </c>
      <c r="E19" s="1506"/>
      <c r="F19" s="1506"/>
      <c r="G19" s="1507"/>
      <c r="H19" s="1511" t="s">
        <v>16</v>
      </c>
      <c r="I19" s="1508"/>
      <c r="J19" s="1508"/>
      <c r="K19" s="1508"/>
      <c r="L19" s="1508"/>
      <c r="M19" s="1512" t="s">
        <v>17</v>
      </c>
      <c r="N19" s="1509"/>
      <c r="O19" s="193"/>
      <c r="Q19" s="1270"/>
      <c r="R19" s="213"/>
      <c r="S19" s="214"/>
      <c r="T19" s="213"/>
      <c r="U19" s="194"/>
    </row>
    <row r="20" spans="2:21" ht="15.6" customHeight="1" thickBot="1" x14ac:dyDescent="0.25">
      <c r="B20" s="204"/>
      <c r="C20" s="205" t="s">
        <v>18</v>
      </c>
      <c r="D20" s="1503"/>
      <c r="E20" s="1503"/>
      <c r="F20" s="1503"/>
      <c r="G20" s="1504"/>
      <c r="H20" s="1511"/>
      <c r="I20" s="1508"/>
      <c r="J20" s="1508"/>
      <c r="K20" s="1508"/>
      <c r="L20" s="1508"/>
      <c r="M20" s="1512"/>
      <c r="N20" s="1510"/>
      <c r="O20" s="193"/>
      <c r="Q20" s="203"/>
      <c r="R20" s="213"/>
      <c r="S20" s="214"/>
      <c r="T20" s="213"/>
      <c r="U20" s="194"/>
    </row>
    <row r="21" spans="2:21" ht="15.6" customHeight="1" thickBot="1" x14ac:dyDescent="0.25">
      <c r="B21" s="203"/>
      <c r="C21" s="205" t="s">
        <v>19</v>
      </c>
      <c r="D21" s="1503"/>
      <c r="E21" s="1503"/>
      <c r="F21" s="1503"/>
      <c r="G21" s="1504"/>
      <c r="H21" s="1237"/>
      <c r="I21" s="192" t="s">
        <v>20</v>
      </c>
      <c r="J21" s="1237"/>
      <c r="K21" s="1237"/>
      <c r="L21" s="1237"/>
      <c r="M21" s="1237"/>
      <c r="N21" s="192"/>
      <c r="O21" s="193"/>
      <c r="Q21" s="203"/>
      <c r="R21" s="213"/>
      <c r="S21" s="214"/>
      <c r="T21" s="213"/>
      <c r="U21" s="194"/>
    </row>
    <row r="22" spans="2:21" ht="15.6" customHeight="1" x14ac:dyDescent="0.2">
      <c r="B22" s="203"/>
      <c r="C22" s="188"/>
      <c r="D22" s="1430"/>
      <c r="E22" s="1430"/>
      <c r="F22" s="1430"/>
      <c r="G22" s="1430"/>
      <c r="H22" s="188"/>
      <c r="I22" s="1237"/>
      <c r="J22" s="1237"/>
      <c r="K22" s="1237"/>
      <c r="L22" s="1237"/>
      <c r="M22" s="188"/>
      <c r="N22" s="188"/>
      <c r="O22" s="193"/>
      <c r="P22" s="161"/>
      <c r="Q22" s="203"/>
      <c r="R22" s="213"/>
      <c r="S22" s="214"/>
      <c r="T22" s="213"/>
      <c r="U22" s="194"/>
    </row>
    <row r="23" spans="2:21" ht="15.6" customHeight="1" thickBot="1" x14ac:dyDescent="0.25">
      <c r="B23" s="175"/>
      <c r="C23" s="180"/>
      <c r="D23" s="207"/>
      <c r="E23" s="207"/>
      <c r="F23" s="207"/>
      <c r="G23" s="207"/>
      <c r="H23" s="180"/>
      <c r="I23" s="207"/>
      <c r="J23" s="207"/>
      <c r="K23" s="207"/>
      <c r="L23" s="207"/>
      <c r="M23" s="180"/>
      <c r="N23" s="180"/>
      <c r="O23" s="181"/>
      <c r="P23" s="161"/>
      <c r="Q23" s="203"/>
      <c r="R23" s="213"/>
      <c r="S23" s="214"/>
      <c r="T23" s="213"/>
      <c r="U23" s="194"/>
    </row>
    <row r="24" spans="2:21" ht="15.6" customHeight="1" thickBot="1" x14ac:dyDescent="0.25">
      <c r="B24" s="154"/>
      <c r="C24" s="154"/>
      <c r="H24" s="154"/>
      <c r="M24" s="154"/>
      <c r="N24" s="154"/>
      <c r="O24" s="154"/>
      <c r="P24" s="161"/>
      <c r="Q24" s="203"/>
      <c r="R24" s="213"/>
      <c r="S24" s="214"/>
      <c r="T24" s="213"/>
      <c r="U24" s="194"/>
    </row>
    <row r="25" spans="2:21" ht="15.6" customHeight="1" x14ac:dyDescent="0.2">
      <c r="B25" s="209"/>
      <c r="C25" s="182"/>
      <c r="D25" s="186"/>
      <c r="E25" s="187"/>
      <c r="F25" s="152"/>
      <c r="G25" s="199"/>
      <c r="H25" s="186"/>
      <c r="I25" s="186"/>
      <c r="J25" s="186"/>
      <c r="K25" s="186"/>
      <c r="L25" s="186"/>
      <c r="M25" s="186"/>
      <c r="N25" s="186"/>
      <c r="O25" s="187"/>
      <c r="P25" s="161"/>
      <c r="Q25" s="203"/>
      <c r="R25" s="213"/>
      <c r="S25" s="214"/>
      <c r="T25" s="213"/>
      <c r="U25" s="194"/>
    </row>
    <row r="26" spans="2:21" ht="15.6" customHeight="1" x14ac:dyDescent="0.2">
      <c r="B26" s="200"/>
      <c r="C26" s="1491" t="s">
        <v>21</v>
      </c>
      <c r="D26" s="1491"/>
      <c r="E26" s="202"/>
      <c r="F26" s="153"/>
      <c r="G26" s="200"/>
      <c r="H26" s="1491" t="s">
        <v>22</v>
      </c>
      <c r="I26" s="1491"/>
      <c r="J26" s="1491"/>
      <c r="K26" s="1491"/>
      <c r="L26" s="1491"/>
      <c r="M26" s="1491"/>
      <c r="N26" s="1491"/>
      <c r="O26" s="202"/>
      <c r="P26" s="154"/>
      <c r="Q26" s="203"/>
      <c r="R26" s="213"/>
      <c r="S26" s="214"/>
      <c r="T26" s="213"/>
      <c r="U26" s="194"/>
    </row>
    <row r="27" spans="2:21" ht="15.6" customHeight="1" x14ac:dyDescent="0.2">
      <c r="B27" s="204"/>
      <c r="C27" s="188"/>
      <c r="D27" s="192"/>
      <c r="E27" s="193"/>
      <c r="F27" s="152"/>
      <c r="G27" s="203"/>
      <c r="H27" s="192"/>
      <c r="I27" s="192"/>
      <c r="J27" s="192"/>
      <c r="K27" s="192"/>
      <c r="L27" s="192"/>
      <c r="M27" s="192"/>
      <c r="N27" s="192"/>
      <c r="O27" s="193"/>
      <c r="P27" s="154"/>
      <c r="Q27" s="203"/>
      <c r="R27" s="213"/>
      <c r="S27" s="214"/>
      <c r="T27" s="213"/>
      <c r="U27" s="194"/>
    </row>
    <row r="28" spans="2:21" ht="15.6" customHeight="1" x14ac:dyDescent="0.2">
      <c r="B28" s="203"/>
      <c r="C28" s="1498" t="s">
        <v>23</v>
      </c>
      <c r="D28" s="1498"/>
      <c r="E28" s="193"/>
      <c r="F28" s="152"/>
      <c r="G28" s="203"/>
      <c r="H28" s="188" t="s">
        <v>24</v>
      </c>
      <c r="I28" s="188" t="s">
        <v>25</v>
      </c>
      <c r="J28" s="188"/>
      <c r="K28" s="188"/>
      <c r="L28" s="188"/>
      <c r="M28" s="192"/>
      <c r="N28" s="192"/>
      <c r="O28" s="193"/>
      <c r="P28" s="154"/>
      <c r="Q28" s="203"/>
      <c r="R28" s="213"/>
      <c r="S28" s="214"/>
      <c r="T28" s="213"/>
      <c r="U28" s="194"/>
    </row>
    <row r="29" spans="2:21" ht="15.6" customHeight="1" x14ac:dyDescent="0.2">
      <c r="B29" s="204"/>
      <c r="C29" s="210"/>
      <c r="D29" s="211"/>
      <c r="E29" s="193"/>
      <c r="F29" s="152"/>
      <c r="G29" s="203"/>
      <c r="H29" s="208" t="s">
        <v>26</v>
      </c>
      <c r="I29" s="192" t="s">
        <v>27</v>
      </c>
      <c r="J29" s="192"/>
      <c r="K29" s="192"/>
      <c r="L29" s="192"/>
      <c r="M29" s="192"/>
      <c r="N29" s="192"/>
      <c r="O29" s="193"/>
      <c r="P29" s="154"/>
      <c r="Q29" s="203"/>
      <c r="R29" s="213"/>
      <c r="S29" s="214"/>
      <c r="T29" s="213"/>
      <c r="U29" s="194"/>
    </row>
    <row r="30" spans="2:21" ht="15.6" customHeight="1" x14ac:dyDescent="0.2">
      <c r="B30" s="203"/>
      <c r="C30" s="1499" t="s">
        <v>28</v>
      </c>
      <c r="D30" s="1499"/>
      <c r="E30" s="193"/>
      <c r="F30" s="152"/>
      <c r="G30" s="203"/>
      <c r="H30" s="208" t="s">
        <v>29</v>
      </c>
      <c r="I30" s="192" t="s">
        <v>30</v>
      </c>
      <c r="J30" s="192"/>
      <c r="K30" s="192"/>
      <c r="L30" s="192"/>
      <c r="M30" s="192"/>
      <c r="N30" s="192"/>
      <c r="O30" s="193"/>
      <c r="P30" s="154"/>
      <c r="Q30" s="203"/>
      <c r="R30" s="213"/>
      <c r="S30" s="214"/>
      <c r="T30" s="213"/>
      <c r="U30" s="194"/>
    </row>
    <row r="31" spans="2:21" ht="15.6" customHeight="1" x14ac:dyDescent="0.2">
      <c r="B31" s="203"/>
      <c r="C31" s="210"/>
      <c r="D31" s="211"/>
      <c r="E31" s="193"/>
      <c r="F31" s="152"/>
      <c r="G31" s="203"/>
      <c r="H31" s="188" t="s">
        <v>31</v>
      </c>
      <c r="I31" s="192" t="s">
        <v>32</v>
      </c>
      <c r="J31" s="192"/>
      <c r="K31" s="192"/>
      <c r="L31" s="192"/>
      <c r="M31" s="192"/>
      <c r="N31" s="192"/>
      <c r="O31" s="193"/>
      <c r="P31" s="154"/>
      <c r="Q31" s="203"/>
      <c r="R31" s="213"/>
      <c r="S31" s="214"/>
      <c r="T31" s="213"/>
      <c r="U31" s="194"/>
    </row>
    <row r="32" spans="2:21" ht="15.6" customHeight="1" x14ac:dyDescent="0.2">
      <c r="B32" s="203"/>
      <c r="C32" s="1500" t="s">
        <v>33</v>
      </c>
      <c r="D32" s="1500"/>
      <c r="E32" s="193"/>
      <c r="F32" s="152"/>
      <c r="G32" s="203"/>
      <c r="H32" s="208" t="s">
        <v>34</v>
      </c>
      <c r="I32" s="192" t="s">
        <v>35</v>
      </c>
      <c r="J32" s="192"/>
      <c r="K32" s="192"/>
      <c r="L32" s="192"/>
      <c r="M32" s="192"/>
      <c r="N32" s="192"/>
      <c r="O32" s="193"/>
      <c r="P32" s="154"/>
      <c r="Q32" s="203"/>
      <c r="R32" s="213"/>
      <c r="S32" s="214"/>
      <c r="T32" s="213"/>
      <c r="U32" s="194"/>
    </row>
    <row r="33" spans="2:21" ht="15.6" customHeight="1" x14ac:dyDescent="0.2">
      <c r="B33" s="203"/>
      <c r="C33" s="210"/>
      <c r="D33" s="211"/>
      <c r="E33" s="193"/>
      <c r="F33" s="152"/>
      <c r="G33" s="203"/>
      <c r="H33" s="208" t="s">
        <v>36</v>
      </c>
      <c r="I33" s="192" t="s">
        <v>37</v>
      </c>
      <c r="J33" s="192"/>
      <c r="K33" s="192"/>
      <c r="L33" s="192"/>
      <c r="M33" s="192"/>
      <c r="N33" s="192"/>
      <c r="O33" s="193"/>
      <c r="P33" s="154"/>
      <c r="Q33" s="203"/>
      <c r="R33" s="213"/>
      <c r="S33" s="214"/>
      <c r="T33" s="213"/>
      <c r="U33" s="194"/>
    </row>
    <row r="34" spans="2:21" ht="15.6" customHeight="1" x14ac:dyDescent="0.2">
      <c r="B34" s="203"/>
      <c r="C34" s="1501" t="s">
        <v>38</v>
      </c>
      <c r="D34" s="1501"/>
      <c r="E34" s="193"/>
      <c r="F34" s="152"/>
      <c r="G34" s="203"/>
      <c r="H34" s="208" t="s">
        <v>39</v>
      </c>
      <c r="I34" s="192" t="s">
        <v>40</v>
      </c>
      <c r="J34" s="192"/>
      <c r="K34" s="192"/>
      <c r="L34" s="192"/>
      <c r="M34" s="192"/>
      <c r="N34" s="192"/>
      <c r="O34" s="193"/>
      <c r="P34" s="154"/>
      <c r="Q34" s="203"/>
      <c r="R34" s="213"/>
      <c r="S34" s="214"/>
      <c r="T34" s="213"/>
      <c r="U34" s="194"/>
    </row>
    <row r="35" spans="2:21" ht="15.6" customHeight="1" x14ac:dyDescent="0.2">
      <c r="B35" s="203"/>
      <c r="C35" s="210"/>
      <c r="D35" s="211"/>
      <c r="E35" s="193"/>
      <c r="F35" s="152"/>
      <c r="G35" s="203"/>
      <c r="H35" s="208" t="s">
        <v>41</v>
      </c>
      <c r="I35" s="192" t="s">
        <v>42</v>
      </c>
      <c r="J35" s="192"/>
      <c r="K35" s="192"/>
      <c r="L35" s="192"/>
      <c r="M35" s="192"/>
      <c r="N35" s="192"/>
      <c r="O35" s="193"/>
      <c r="P35" s="154"/>
      <c r="Q35" s="203"/>
      <c r="R35" s="213"/>
      <c r="S35" s="214"/>
      <c r="T35" s="213"/>
      <c r="U35" s="194"/>
    </row>
    <row r="36" spans="2:21" ht="15.6" customHeight="1" x14ac:dyDescent="0.2">
      <c r="B36" s="203"/>
      <c r="C36" s="1502" t="s">
        <v>43</v>
      </c>
      <c r="D36" s="1502"/>
      <c r="E36" s="193"/>
      <c r="F36" s="152"/>
      <c r="G36" s="203"/>
      <c r="H36" s="208" t="s">
        <v>44</v>
      </c>
      <c r="I36" s="192" t="s">
        <v>45</v>
      </c>
      <c r="J36" s="192"/>
      <c r="K36" s="192"/>
      <c r="L36" s="192"/>
      <c r="M36" s="192"/>
      <c r="N36" s="192"/>
      <c r="O36" s="193"/>
      <c r="P36" s="154"/>
      <c r="Q36" s="203"/>
      <c r="R36" s="213"/>
      <c r="S36" s="214"/>
      <c r="T36" s="213"/>
      <c r="U36" s="194"/>
    </row>
    <row r="37" spans="2:21" ht="15.6" customHeight="1" x14ac:dyDescent="0.2">
      <c r="B37" s="203"/>
      <c r="C37" s="210"/>
      <c r="D37" s="210"/>
      <c r="E37" s="193"/>
      <c r="F37" s="152"/>
      <c r="G37" s="203"/>
      <c r="H37" s="208" t="s">
        <v>46</v>
      </c>
      <c r="I37" s="192" t="s">
        <v>47</v>
      </c>
      <c r="J37" s="192"/>
      <c r="K37" s="192"/>
      <c r="L37" s="192"/>
      <c r="M37" s="192"/>
      <c r="N37" s="192"/>
      <c r="O37" s="193"/>
      <c r="P37" s="154"/>
      <c r="Q37" s="203"/>
      <c r="R37" s="213"/>
      <c r="S37" s="214"/>
      <c r="T37" s="213"/>
      <c r="U37" s="194"/>
    </row>
    <row r="38" spans="2:21" ht="15.75" thickBot="1" x14ac:dyDescent="0.25">
      <c r="B38" s="203"/>
      <c r="C38" s="1496" t="s">
        <v>48</v>
      </c>
      <c r="D38" s="1497"/>
      <c r="E38" s="193"/>
      <c r="F38" s="162"/>
      <c r="G38" s="175"/>
      <c r="H38" s="176"/>
      <c r="I38" s="180"/>
      <c r="J38" s="180"/>
      <c r="K38" s="180"/>
      <c r="L38" s="180"/>
      <c r="M38" s="180"/>
      <c r="N38" s="180"/>
      <c r="O38" s="181"/>
      <c r="P38" s="154"/>
      <c r="Q38" s="203"/>
      <c r="R38" s="213"/>
      <c r="S38" s="214"/>
      <c r="T38" s="213"/>
      <c r="U38" s="194"/>
    </row>
    <row r="39" spans="2:21" ht="15.6" customHeight="1" thickBot="1" x14ac:dyDescent="0.25">
      <c r="B39" s="175"/>
      <c r="C39" s="180"/>
      <c r="D39" s="180"/>
      <c r="E39" s="181"/>
      <c r="F39" s="162"/>
      <c r="G39" s="269"/>
      <c r="H39" s="154"/>
      <c r="I39" s="154"/>
      <c r="J39" s="154"/>
      <c r="K39" s="154"/>
      <c r="L39" s="154"/>
      <c r="M39" s="154"/>
      <c r="N39"/>
      <c r="O39" s="154"/>
      <c r="P39" s="154"/>
      <c r="Q39" s="174"/>
      <c r="R39" s="213"/>
      <c r="S39" s="214"/>
      <c r="T39" s="213"/>
      <c r="U39" s="194"/>
    </row>
    <row r="40" spans="2:21" ht="15.6" customHeight="1" thickBot="1" x14ac:dyDescent="0.25">
      <c r="B40" s="154"/>
      <c r="C40" s="154"/>
      <c r="D40" s="154"/>
      <c r="E40" s="154"/>
      <c r="F40" s="154"/>
      <c r="G40" s="154"/>
      <c r="H40" s="154"/>
      <c r="I40" s="154"/>
      <c r="J40" s="154"/>
      <c r="K40" s="154"/>
      <c r="L40" s="154"/>
      <c r="M40" s="154"/>
      <c r="N40" s="154"/>
      <c r="O40" s="154"/>
      <c r="P40" s="154"/>
      <c r="Q40" s="174"/>
      <c r="R40" s="213"/>
      <c r="S40" s="214"/>
      <c r="T40" s="1271"/>
      <c r="U40" s="194"/>
    </row>
    <row r="41" spans="2:21" ht="15.6" customHeight="1" thickBot="1" x14ac:dyDescent="0.25">
      <c r="B41" s="209"/>
      <c r="C41" s="182"/>
      <c r="D41" s="186"/>
      <c r="E41" s="187"/>
      <c r="F41" s="154"/>
      <c r="G41" s="154"/>
      <c r="H41" s="154"/>
      <c r="I41" s="154"/>
      <c r="J41" s="154"/>
      <c r="K41" s="154"/>
      <c r="L41" s="154"/>
      <c r="M41"/>
      <c r="N41" s="154"/>
      <c r="O41" s="154"/>
      <c r="P41" s="154"/>
      <c r="Q41" s="220"/>
      <c r="R41" s="207"/>
      <c r="S41" s="207"/>
      <c r="T41" s="207"/>
      <c r="U41" s="221"/>
    </row>
    <row r="42" spans="2:21" ht="15.6" customHeight="1" x14ac:dyDescent="0.2">
      <c r="B42" s="200"/>
      <c r="C42" s="1491" t="s">
        <v>49</v>
      </c>
      <c r="D42" s="1491"/>
      <c r="E42" s="202"/>
      <c r="F42" s="154"/>
      <c r="G42" s="154"/>
      <c r="H42" s="154"/>
      <c r="I42" s="154"/>
      <c r="J42" s="154"/>
      <c r="K42" s="154"/>
      <c r="L42" s="154"/>
      <c r="M42" s="154"/>
      <c r="N42" s="154"/>
      <c r="O42" s="154"/>
      <c r="P42" s="154"/>
    </row>
    <row r="43" spans="2:21" ht="15.6" customHeight="1" x14ac:dyDescent="0.2">
      <c r="B43" s="204"/>
      <c r="C43" s="188"/>
      <c r="D43" s="192"/>
      <c r="E43" s="193"/>
      <c r="F43" s="154"/>
      <c r="G43" s="154"/>
      <c r="H43" s="154"/>
      <c r="I43" s="154"/>
      <c r="J43" s="154"/>
      <c r="K43" s="154"/>
      <c r="L43" s="154"/>
      <c r="M43" s="154"/>
      <c r="N43" s="154"/>
      <c r="O43" s="154"/>
      <c r="P43" s="154"/>
    </row>
    <row r="44" spans="2:21" ht="15.6" customHeight="1" x14ac:dyDescent="0.2">
      <c r="B44" s="203"/>
      <c r="C44" s="1492" t="s">
        <v>50</v>
      </c>
      <c r="D44" s="1492"/>
      <c r="E44" s="193"/>
      <c r="F44" s="154"/>
      <c r="G44" s="154"/>
      <c r="H44" s="154"/>
      <c r="I44" s="154"/>
      <c r="J44" s="154"/>
      <c r="K44" s="154"/>
      <c r="L44" s="154"/>
      <c r="M44" s="154"/>
      <c r="N44" s="154"/>
      <c r="O44" s="154"/>
      <c r="P44" s="154"/>
    </row>
    <row r="45" spans="2:21" ht="15.6" customHeight="1" x14ac:dyDescent="0.2">
      <c r="B45" s="204"/>
      <c r="C45" s="210"/>
      <c r="D45" s="211"/>
      <c r="E45" s="193"/>
      <c r="F45" s="154"/>
      <c r="G45" s="154"/>
      <c r="H45" s="154"/>
      <c r="I45" s="154"/>
      <c r="J45" s="154"/>
      <c r="K45" s="154"/>
      <c r="L45" s="154"/>
      <c r="M45" s="154"/>
      <c r="N45" s="154"/>
      <c r="O45" s="154"/>
      <c r="P45" s="154"/>
    </row>
    <row r="46" spans="2:21" ht="15.6" customHeight="1" x14ac:dyDescent="0.2">
      <c r="B46" s="203"/>
      <c r="C46" s="1493" t="s">
        <v>51</v>
      </c>
      <c r="D46" s="1493"/>
      <c r="E46" s="193"/>
      <c r="F46" s="154"/>
      <c r="G46" s="154"/>
      <c r="H46" s="154"/>
      <c r="I46" s="154"/>
      <c r="J46" s="154"/>
      <c r="K46" s="154"/>
      <c r="L46" s="154"/>
      <c r="M46" s="154"/>
      <c r="N46" s="154"/>
      <c r="O46" s="154"/>
      <c r="P46" s="154"/>
    </row>
    <row r="47" spans="2:21" ht="15.6" customHeight="1" x14ac:dyDescent="0.2">
      <c r="B47" s="204"/>
      <c r="C47" s="210"/>
      <c r="D47" s="211"/>
      <c r="E47" s="193"/>
      <c r="F47" s="154"/>
      <c r="P47" s="154"/>
    </row>
    <row r="48" spans="2:21" ht="15.6" customHeight="1" x14ac:dyDescent="0.2">
      <c r="B48" s="203"/>
      <c r="C48" s="1490" t="s">
        <v>52</v>
      </c>
      <c r="D48" s="1490"/>
      <c r="E48" s="193"/>
      <c r="F48" s="154"/>
      <c r="G48" s="154"/>
      <c r="H48" s="154"/>
      <c r="I48" s="154"/>
      <c r="J48" s="154"/>
      <c r="K48" s="154"/>
      <c r="L48" s="154"/>
      <c r="M48" s="154"/>
      <c r="N48" s="154"/>
      <c r="O48" s="154"/>
      <c r="P48" s="154"/>
    </row>
    <row r="49" spans="2:16" ht="15.6" customHeight="1" x14ac:dyDescent="0.2">
      <c r="B49" s="204"/>
      <c r="C49" s="210"/>
      <c r="D49" s="211"/>
      <c r="E49" s="193"/>
      <c r="F49" s="154"/>
      <c r="P49" s="154"/>
    </row>
    <row r="50" spans="2:16" ht="15.6" customHeight="1" x14ac:dyDescent="0.2">
      <c r="B50" s="203"/>
      <c r="C50" s="1495" t="s">
        <v>53</v>
      </c>
      <c r="D50" s="1495"/>
      <c r="E50" s="193"/>
      <c r="F50" s="154"/>
      <c r="G50" s="154"/>
      <c r="H50" s="154"/>
      <c r="I50" s="154"/>
      <c r="J50" s="154"/>
      <c r="K50" s="154"/>
      <c r="L50" s="154"/>
      <c r="M50" s="154"/>
      <c r="N50" s="154"/>
      <c r="O50" s="154"/>
      <c r="P50" s="154"/>
    </row>
    <row r="51" spans="2:16" ht="15.6" customHeight="1" x14ac:dyDescent="0.2">
      <c r="B51" s="203"/>
      <c r="C51" s="210"/>
      <c r="D51" s="211"/>
      <c r="E51" s="193"/>
      <c r="F51" s="154"/>
      <c r="P51" s="154"/>
    </row>
    <row r="52" spans="2:16" ht="15.6" customHeight="1" x14ac:dyDescent="0.2">
      <c r="B52" s="203"/>
      <c r="C52" s="1494" t="s">
        <v>54</v>
      </c>
      <c r="D52" s="1494"/>
      <c r="E52" s="193"/>
    </row>
    <row r="53" spans="2:16" ht="15.6" customHeight="1" thickBot="1" x14ac:dyDescent="0.25">
      <c r="B53" s="175"/>
      <c r="C53" s="180"/>
      <c r="D53" s="180"/>
      <c r="E53" s="181"/>
    </row>
  </sheetData>
  <mergeCells count="30">
    <mergeCell ref="H16:I16"/>
    <mergeCell ref="I11:M11"/>
    <mergeCell ref="I12:M12"/>
    <mergeCell ref="C3:N5"/>
    <mergeCell ref="D11:G11"/>
    <mergeCell ref="D12:G12"/>
    <mergeCell ref="H9:I9"/>
    <mergeCell ref="I13:M13"/>
    <mergeCell ref="C26:D26"/>
    <mergeCell ref="H26:N26"/>
    <mergeCell ref="D18:G18"/>
    <mergeCell ref="D19:G19"/>
    <mergeCell ref="D20:G20"/>
    <mergeCell ref="D21:G21"/>
    <mergeCell ref="I19:L20"/>
    <mergeCell ref="N19:N20"/>
    <mergeCell ref="H19:H20"/>
    <mergeCell ref="M19:M20"/>
    <mergeCell ref="C38:D38"/>
    <mergeCell ref="C28:D28"/>
    <mergeCell ref="C30:D30"/>
    <mergeCell ref="C32:D32"/>
    <mergeCell ref="C34:D34"/>
    <mergeCell ref="C36:D36"/>
    <mergeCell ref="C48:D48"/>
    <mergeCell ref="C42:D42"/>
    <mergeCell ref="C44:D44"/>
    <mergeCell ref="C46:D46"/>
    <mergeCell ref="C52:D52"/>
    <mergeCell ref="C50:D50"/>
  </mergeCells>
  <hyperlinks>
    <hyperlink ref="H29" location="'1. Base Year Licences'!A1" display="1.Base Year"/>
    <hyperlink ref="H30" location="'2. WC Level Data'!A1" display="2.WC Level Data"/>
    <hyperlink ref="H32" location="'4. Options Appraisal Summary'!A1" display="4.Options Appraisal Summary"/>
    <hyperlink ref="H33" location="'TITLE PAGE'!A1" display="5. Options Benefit"/>
    <hyperlink ref="H36" location="'TITLE PAGE'!A1" display="7. Adaptive Programmes"/>
    <hyperlink ref="H37" location="'8. Business Plan Links '!A1" display="8. Business Plan Links"/>
    <hyperlink ref="I12" r:id="rId1"/>
    <hyperlink ref="I13" r:id="rId2" display="wrepp@cyfoethnaturiolcymru.gov.uk"/>
    <hyperlink ref="H35" location="'6. Drought Plan Links'!A1" display="6. Drought Plan Links"/>
    <hyperlink ref="H34" location="'TITLE PAGE'!A1" display="5a-5c. Cost Profile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280"/>
  <sheetViews>
    <sheetView topLeftCell="A7" zoomScale="85" zoomScaleNormal="85" workbookViewId="0">
      <selection activeCell="C193" sqref="C193"/>
    </sheetView>
  </sheetViews>
  <sheetFormatPr defaultColWidth="8.77734375" defaultRowHeight="14.25" x14ac:dyDescent="0.2"/>
  <cols>
    <col min="1" max="1" width="2.21875" style="266" customWidth="1"/>
    <col min="2" max="2" width="32" style="266" customWidth="1"/>
    <col min="3" max="3" width="57" style="266" customWidth="1"/>
    <col min="4" max="4" width="16.109375" style="266" customWidth="1"/>
    <col min="5" max="5" width="8.77734375" style="266"/>
    <col min="6" max="6" width="14.44140625" style="266" customWidth="1"/>
    <col min="7" max="17" width="8.77734375" style="266"/>
    <col min="18" max="18" width="8.5546875" style="266" customWidth="1"/>
    <col min="19" max="16384" width="8.77734375" style="266"/>
  </cols>
  <sheetData>
    <row r="1" spans="2:27" ht="15" thickBot="1" x14ac:dyDescent="0.25"/>
    <row r="2" spans="2:27" ht="35.1" customHeight="1" thickBot="1" x14ac:dyDescent="0.25">
      <c r="B2" s="457" t="s">
        <v>56</v>
      </c>
      <c r="C2" s="69" t="str">
        <f>'TITLE PAGE'!$D$18</f>
        <v>Veolia Water Projects Limited</v>
      </c>
      <c r="D2" s="455" t="s">
        <v>2</v>
      </c>
      <c r="E2" s="454"/>
      <c r="G2" s="1272" t="s">
        <v>55</v>
      </c>
    </row>
    <row r="3" spans="2:27" ht="29.25" thickBot="1" x14ac:dyDescent="0.25">
      <c r="B3" s="456" t="s">
        <v>107</v>
      </c>
      <c r="C3" s="1308" t="s">
        <v>1028</v>
      </c>
      <c r="D3" s="450" t="s">
        <v>1029</v>
      </c>
      <c r="E3" s="451" t="s">
        <v>762</v>
      </c>
    </row>
    <row r="5" spans="2:27" ht="45" x14ac:dyDescent="0.2">
      <c r="B5" s="223" t="s">
        <v>1030</v>
      </c>
      <c r="G5" s="1524" t="s">
        <v>1031</v>
      </c>
      <c r="H5" s="1579"/>
      <c r="I5" s="1579"/>
      <c r="J5" s="1579"/>
      <c r="K5" s="1579"/>
      <c r="L5" s="1579"/>
      <c r="M5" s="1579"/>
      <c r="N5" s="1579"/>
      <c r="O5" s="1579"/>
      <c r="P5" s="1579"/>
      <c r="Q5" s="1525"/>
      <c r="R5" s="1524" t="s">
        <v>1032</v>
      </c>
      <c r="S5" s="1579"/>
      <c r="T5" s="1579"/>
      <c r="U5" s="1579"/>
      <c r="V5" s="1579"/>
      <c r="W5" s="1579"/>
      <c r="X5" s="1579"/>
      <c r="Y5" s="1579"/>
      <c r="Z5" s="1579"/>
      <c r="AA5" s="1525"/>
    </row>
    <row r="6" spans="2:27" ht="45.75" thickBot="1" x14ac:dyDescent="0.25">
      <c r="B6" s="260" t="s">
        <v>1033</v>
      </c>
      <c r="C6" s="261" t="s">
        <v>1015</v>
      </c>
      <c r="D6" s="261" t="s">
        <v>1016</v>
      </c>
      <c r="E6" s="261" t="s">
        <v>111</v>
      </c>
      <c r="F6" s="262" t="s">
        <v>112</v>
      </c>
      <c r="G6" s="260" t="s">
        <v>113</v>
      </c>
      <c r="H6" s="261" t="s">
        <v>114</v>
      </c>
      <c r="I6" s="261" t="s">
        <v>115</v>
      </c>
      <c r="J6" s="261" t="s">
        <v>116</v>
      </c>
      <c r="K6" s="261" t="s">
        <v>117</v>
      </c>
      <c r="L6" s="261" t="s">
        <v>118</v>
      </c>
      <c r="M6" s="261" t="s">
        <v>119</v>
      </c>
      <c r="N6" s="261" t="s">
        <v>120</v>
      </c>
      <c r="O6" s="261" t="s">
        <v>121</v>
      </c>
      <c r="P6" s="261" t="s">
        <v>122</v>
      </c>
      <c r="Q6" s="262" t="s">
        <v>123</v>
      </c>
      <c r="R6" s="265" t="s">
        <v>1034</v>
      </c>
      <c r="S6" s="263" t="s">
        <v>1035</v>
      </c>
      <c r="T6" s="263" t="s">
        <v>1036</v>
      </c>
      <c r="U6" s="263" t="s">
        <v>1037</v>
      </c>
      <c r="V6" s="263" t="s">
        <v>1038</v>
      </c>
      <c r="W6" s="263" t="s">
        <v>1039</v>
      </c>
      <c r="X6" s="263" t="s">
        <v>1040</v>
      </c>
      <c r="Y6" s="263" t="s">
        <v>1041</v>
      </c>
      <c r="Z6" s="263" t="s">
        <v>1042</v>
      </c>
      <c r="AA6" s="264" t="s">
        <v>1043</v>
      </c>
    </row>
    <row r="7" spans="2:27" x14ac:dyDescent="0.2">
      <c r="B7" s="259" t="s">
        <v>1044</v>
      </c>
      <c r="C7" s="250" t="s">
        <v>1018</v>
      </c>
      <c r="D7" s="251" t="s">
        <v>1019</v>
      </c>
      <c r="E7" s="321" t="s">
        <v>251</v>
      </c>
      <c r="F7" s="318">
        <v>3</v>
      </c>
      <c r="G7" s="440"/>
      <c r="H7" s="441"/>
      <c r="I7" s="441"/>
      <c r="J7" s="441"/>
      <c r="K7" s="441"/>
      <c r="L7" s="441"/>
      <c r="M7" s="322"/>
      <c r="N7" s="322"/>
      <c r="O7" s="322"/>
      <c r="P7" s="322"/>
      <c r="Q7" s="322"/>
      <c r="R7" s="322"/>
      <c r="S7" s="322"/>
      <c r="T7" s="322"/>
      <c r="U7" s="322"/>
      <c r="V7" s="322"/>
      <c r="W7" s="322"/>
      <c r="X7" s="322"/>
      <c r="Y7" s="322"/>
      <c r="Z7" s="322"/>
      <c r="AA7" s="325"/>
    </row>
    <row r="8" spans="2:27" x14ac:dyDescent="0.2">
      <c r="B8" s="253" t="s">
        <v>1045</v>
      </c>
      <c r="C8" s="50" t="s">
        <v>1021</v>
      </c>
      <c r="D8" s="58" t="s">
        <v>1019</v>
      </c>
      <c r="E8" s="319" t="s">
        <v>251</v>
      </c>
      <c r="F8" s="307">
        <v>3</v>
      </c>
      <c r="G8" s="442"/>
      <c r="H8" s="443"/>
      <c r="I8" s="443"/>
      <c r="J8" s="443"/>
      <c r="K8" s="443"/>
      <c r="L8" s="443"/>
      <c r="M8" s="323"/>
      <c r="N8" s="323"/>
      <c r="O8" s="323"/>
      <c r="P8" s="323"/>
      <c r="Q8" s="323"/>
      <c r="R8" s="323"/>
      <c r="S8" s="323"/>
      <c r="T8" s="323"/>
      <c r="U8" s="323"/>
      <c r="V8" s="323"/>
      <c r="W8" s="323"/>
      <c r="X8" s="323"/>
      <c r="Y8" s="323"/>
      <c r="Z8" s="323"/>
      <c r="AA8" s="326"/>
    </row>
    <row r="9" spans="2:27" x14ac:dyDescent="0.2">
      <c r="B9" s="254" t="s">
        <v>1046</v>
      </c>
      <c r="C9" s="51" t="s">
        <v>1047</v>
      </c>
      <c r="D9" s="60" t="s">
        <v>1019</v>
      </c>
      <c r="E9" s="320" t="s">
        <v>251</v>
      </c>
      <c r="F9" s="308">
        <v>3</v>
      </c>
      <c r="G9" s="324">
        <f t="shared" ref="G9:L9" si="0">SUM(G7:G8)</f>
        <v>0</v>
      </c>
      <c r="H9" s="324">
        <f t="shared" si="0"/>
        <v>0</v>
      </c>
      <c r="I9" s="324">
        <f t="shared" si="0"/>
        <v>0</v>
      </c>
      <c r="J9" s="324">
        <f t="shared" si="0"/>
        <v>0</v>
      </c>
      <c r="K9" s="324">
        <f t="shared" si="0"/>
        <v>0</v>
      </c>
      <c r="L9" s="324">
        <f t="shared" si="0"/>
        <v>0</v>
      </c>
      <c r="M9" s="324">
        <f t="shared" ref="M9:AA9" si="1">SUM(M7:M8)</f>
        <v>0</v>
      </c>
      <c r="N9" s="324">
        <f t="shared" si="1"/>
        <v>0</v>
      </c>
      <c r="O9" s="324">
        <f t="shared" si="1"/>
        <v>0</v>
      </c>
      <c r="P9" s="324">
        <f t="shared" si="1"/>
        <v>0</v>
      </c>
      <c r="Q9" s="324">
        <f t="shared" si="1"/>
        <v>0</v>
      </c>
      <c r="R9" s="324">
        <f t="shared" si="1"/>
        <v>0</v>
      </c>
      <c r="S9" s="324">
        <f t="shared" si="1"/>
        <v>0</v>
      </c>
      <c r="T9" s="324">
        <f t="shared" si="1"/>
        <v>0</v>
      </c>
      <c r="U9" s="324">
        <f t="shared" si="1"/>
        <v>0</v>
      </c>
      <c r="V9" s="324">
        <f t="shared" si="1"/>
        <v>0</v>
      </c>
      <c r="W9" s="324">
        <f t="shared" si="1"/>
        <v>0</v>
      </c>
      <c r="X9" s="324">
        <f t="shared" si="1"/>
        <v>0</v>
      </c>
      <c r="Y9" s="324">
        <f t="shared" si="1"/>
        <v>0</v>
      </c>
      <c r="Z9" s="324">
        <f t="shared" si="1"/>
        <v>0</v>
      </c>
      <c r="AA9" s="327">
        <f t="shared" si="1"/>
        <v>0</v>
      </c>
    </row>
    <row r="10" spans="2:27" ht="15" thickBot="1" x14ac:dyDescent="0.25">
      <c r="B10" s="255"/>
      <c r="C10" s="256"/>
      <c r="D10" s="62"/>
      <c r="E10" s="257"/>
      <c r="F10" s="258"/>
      <c r="G10" s="267"/>
      <c r="H10" s="267"/>
      <c r="I10" s="267"/>
      <c r="J10" s="267"/>
      <c r="K10" s="267"/>
      <c r="L10" s="267"/>
      <c r="M10" s="267"/>
      <c r="N10" s="267"/>
      <c r="O10" s="267"/>
      <c r="P10" s="267"/>
      <c r="Q10" s="267"/>
      <c r="R10" s="267"/>
      <c r="S10" s="267"/>
      <c r="T10" s="267"/>
      <c r="U10" s="267"/>
      <c r="V10" s="267"/>
      <c r="W10" s="267"/>
      <c r="X10" s="267"/>
      <c r="Y10" s="267"/>
      <c r="Z10" s="267"/>
      <c r="AA10" s="267"/>
    </row>
    <row r="11" spans="2:27" ht="60.75" thickBot="1" x14ac:dyDescent="0.25">
      <c r="B11" s="223" t="s">
        <v>1048</v>
      </c>
      <c r="G11" s="1524" t="s">
        <v>1031</v>
      </c>
      <c r="H11" s="1579"/>
      <c r="I11" s="1579"/>
      <c r="J11" s="1579"/>
      <c r="K11" s="1579"/>
      <c r="L11" s="1579"/>
      <c r="M11" s="1579"/>
      <c r="N11" s="1579"/>
      <c r="O11" s="1579"/>
      <c r="P11" s="1579"/>
      <c r="Q11" s="1525"/>
      <c r="R11" s="1524" t="s">
        <v>1032</v>
      </c>
      <c r="S11" s="1579"/>
      <c r="T11" s="1579"/>
      <c r="U11" s="1579"/>
      <c r="V11" s="1579"/>
      <c r="W11" s="1579"/>
      <c r="X11" s="1579"/>
      <c r="Y11" s="1579"/>
      <c r="Z11" s="1579"/>
      <c r="AA11" s="1525"/>
    </row>
    <row r="12" spans="2:27" ht="45.75" thickBot="1" x14ac:dyDescent="0.25">
      <c r="B12" s="260" t="s">
        <v>1033</v>
      </c>
      <c r="C12" s="261" t="s">
        <v>1015</v>
      </c>
      <c r="D12" s="261" t="s">
        <v>1016</v>
      </c>
      <c r="E12" s="261" t="s">
        <v>111</v>
      </c>
      <c r="F12" s="262" t="s">
        <v>112</v>
      </c>
      <c r="G12" s="260" t="s">
        <v>113</v>
      </c>
      <c r="H12" s="261" t="s">
        <v>114</v>
      </c>
      <c r="I12" s="261" t="s">
        <v>115</v>
      </c>
      <c r="J12" s="261" t="s">
        <v>116</v>
      </c>
      <c r="K12" s="261" t="s">
        <v>117</v>
      </c>
      <c r="L12" s="261" t="s">
        <v>118</v>
      </c>
      <c r="M12" s="261" t="s">
        <v>119</v>
      </c>
      <c r="N12" s="261" t="s">
        <v>120</v>
      </c>
      <c r="O12" s="261" t="s">
        <v>121</v>
      </c>
      <c r="P12" s="261" t="s">
        <v>122</v>
      </c>
      <c r="Q12" s="262" t="s">
        <v>123</v>
      </c>
      <c r="R12" s="265" t="s">
        <v>1034</v>
      </c>
      <c r="S12" s="263" t="s">
        <v>1035</v>
      </c>
      <c r="T12" s="263" t="s">
        <v>1036</v>
      </c>
      <c r="U12" s="263" t="s">
        <v>1037</v>
      </c>
      <c r="V12" s="263" t="s">
        <v>1038</v>
      </c>
      <c r="W12" s="263" t="s">
        <v>1039</v>
      </c>
      <c r="X12" s="263" t="s">
        <v>1040</v>
      </c>
      <c r="Y12" s="263" t="s">
        <v>1041</v>
      </c>
      <c r="Z12" s="263" t="s">
        <v>1042</v>
      </c>
      <c r="AA12" s="264" t="s">
        <v>1043</v>
      </c>
    </row>
    <row r="13" spans="2:27" x14ac:dyDescent="0.2">
      <c r="B13" s="252" t="s">
        <v>1049</v>
      </c>
      <c r="C13" s="50" t="s">
        <v>1050</v>
      </c>
      <c r="D13" s="58" t="s">
        <v>816</v>
      </c>
      <c r="E13" s="319" t="s">
        <v>251</v>
      </c>
      <c r="F13" s="307">
        <v>3</v>
      </c>
      <c r="G13" s="442"/>
      <c r="H13" s="443"/>
      <c r="I13" s="443"/>
      <c r="J13" s="443"/>
      <c r="K13" s="443"/>
      <c r="L13" s="323"/>
      <c r="M13" s="323"/>
      <c r="N13" s="323"/>
      <c r="O13" s="323"/>
      <c r="P13" s="323"/>
      <c r="Q13" s="323"/>
      <c r="R13" s="323"/>
      <c r="S13" s="323"/>
      <c r="T13" s="323"/>
      <c r="U13" s="323"/>
      <c r="V13" s="323"/>
      <c r="W13" s="323"/>
      <c r="X13" s="323"/>
      <c r="Y13" s="323"/>
      <c r="Z13" s="323"/>
      <c r="AA13" s="326"/>
    </row>
    <row r="14" spans="2:27" x14ac:dyDescent="0.2">
      <c r="B14" s="253" t="s">
        <v>1051</v>
      </c>
      <c r="C14" s="50" t="s">
        <v>1050</v>
      </c>
      <c r="D14" s="58" t="s">
        <v>811</v>
      </c>
      <c r="E14" s="319" t="s">
        <v>251</v>
      </c>
      <c r="F14" s="307">
        <v>3</v>
      </c>
      <c r="G14" s="442"/>
      <c r="H14" s="443"/>
      <c r="I14" s="443"/>
      <c r="J14" s="443"/>
      <c r="K14" s="443"/>
      <c r="L14" s="323"/>
      <c r="M14" s="323"/>
      <c r="N14" s="323"/>
      <c r="O14" s="323"/>
      <c r="P14" s="323"/>
      <c r="Q14" s="323"/>
      <c r="R14" s="323"/>
      <c r="S14" s="323"/>
      <c r="T14" s="323"/>
      <c r="U14" s="323"/>
      <c r="V14" s="323"/>
      <c r="W14" s="323"/>
      <c r="X14" s="323"/>
      <c r="Y14" s="323"/>
      <c r="Z14" s="323"/>
      <c r="AA14" s="326"/>
    </row>
    <row r="15" spans="2:27" x14ac:dyDescent="0.2">
      <c r="B15" s="253" t="s">
        <v>1052</v>
      </c>
      <c r="C15" s="50" t="s">
        <v>1050</v>
      </c>
      <c r="D15" s="58" t="s">
        <v>1019</v>
      </c>
      <c r="E15" s="319" t="s">
        <v>251</v>
      </c>
      <c r="F15" s="307">
        <v>3</v>
      </c>
      <c r="G15" s="328">
        <f t="shared" ref="G15:K15" si="2">SUM(G13:G14)</f>
        <v>0</v>
      </c>
      <c r="H15" s="328">
        <f t="shared" si="2"/>
        <v>0</v>
      </c>
      <c r="I15" s="328">
        <f t="shared" si="2"/>
        <v>0</v>
      </c>
      <c r="J15" s="328">
        <f t="shared" si="2"/>
        <v>0</v>
      </c>
      <c r="K15" s="328">
        <f t="shared" si="2"/>
        <v>0</v>
      </c>
      <c r="L15" s="328">
        <f t="shared" ref="L15:AA15" si="3">SUM(L13:L14)</f>
        <v>0</v>
      </c>
      <c r="M15" s="328">
        <f t="shared" si="3"/>
        <v>0</v>
      </c>
      <c r="N15" s="328">
        <f t="shared" si="3"/>
        <v>0</v>
      </c>
      <c r="O15" s="328">
        <f t="shared" si="3"/>
        <v>0</v>
      </c>
      <c r="P15" s="328">
        <f t="shared" si="3"/>
        <v>0</v>
      </c>
      <c r="Q15" s="328">
        <f t="shared" si="3"/>
        <v>0</v>
      </c>
      <c r="R15" s="328">
        <f t="shared" si="3"/>
        <v>0</v>
      </c>
      <c r="S15" s="328">
        <f t="shared" si="3"/>
        <v>0</v>
      </c>
      <c r="T15" s="328">
        <f t="shared" si="3"/>
        <v>0</v>
      </c>
      <c r="U15" s="328">
        <f t="shared" si="3"/>
        <v>0</v>
      </c>
      <c r="V15" s="328">
        <f t="shared" si="3"/>
        <v>0</v>
      </c>
      <c r="W15" s="328">
        <f t="shared" si="3"/>
        <v>0</v>
      </c>
      <c r="X15" s="328">
        <f t="shared" si="3"/>
        <v>0</v>
      </c>
      <c r="Y15" s="328">
        <f t="shared" si="3"/>
        <v>0</v>
      </c>
      <c r="Z15" s="328">
        <f t="shared" si="3"/>
        <v>0</v>
      </c>
      <c r="AA15" s="329">
        <f t="shared" si="3"/>
        <v>0</v>
      </c>
    </row>
    <row r="16" spans="2:27" x14ac:dyDescent="0.2">
      <c r="B16" s="252" t="s">
        <v>1053</v>
      </c>
      <c r="C16" s="50" t="s">
        <v>1054</v>
      </c>
      <c r="D16" s="58" t="s">
        <v>816</v>
      </c>
      <c r="E16" s="319" t="s">
        <v>251</v>
      </c>
      <c r="F16" s="307">
        <v>3</v>
      </c>
      <c r="G16" s="442"/>
      <c r="H16" s="443"/>
      <c r="I16" s="443"/>
      <c r="J16" s="443"/>
      <c r="K16" s="443"/>
      <c r="L16" s="323"/>
      <c r="M16" s="323"/>
      <c r="N16" s="323"/>
      <c r="O16" s="323"/>
      <c r="P16" s="323"/>
      <c r="Q16" s="323"/>
      <c r="R16" s="323"/>
      <c r="S16" s="323"/>
      <c r="T16" s="323"/>
      <c r="U16" s="323"/>
      <c r="V16" s="323"/>
      <c r="W16" s="323"/>
      <c r="X16" s="323"/>
      <c r="Y16" s="323"/>
      <c r="Z16" s="323"/>
      <c r="AA16" s="326"/>
    </row>
    <row r="17" spans="2:27" x14ac:dyDescent="0.2">
      <c r="B17" s="253" t="s">
        <v>1055</v>
      </c>
      <c r="C17" s="50" t="s">
        <v>1054</v>
      </c>
      <c r="D17" s="58" t="s">
        <v>811</v>
      </c>
      <c r="E17" s="319" t="s">
        <v>251</v>
      </c>
      <c r="F17" s="307">
        <v>3</v>
      </c>
      <c r="G17" s="442"/>
      <c r="H17" s="443"/>
      <c r="I17" s="443"/>
      <c r="J17" s="443"/>
      <c r="K17" s="443"/>
      <c r="L17" s="323"/>
      <c r="M17" s="323"/>
      <c r="N17" s="323"/>
      <c r="O17" s="323"/>
      <c r="P17" s="323"/>
      <c r="Q17" s="323"/>
      <c r="R17" s="323"/>
      <c r="S17" s="323"/>
      <c r="T17" s="323"/>
      <c r="U17" s="323"/>
      <c r="V17" s="323"/>
      <c r="W17" s="323"/>
      <c r="X17" s="323"/>
      <c r="Y17" s="323"/>
      <c r="Z17" s="323"/>
      <c r="AA17" s="326"/>
    </row>
    <row r="18" spans="2:27" x14ac:dyDescent="0.2">
      <c r="B18" s="253" t="s">
        <v>1056</v>
      </c>
      <c r="C18" s="50" t="s">
        <v>1054</v>
      </c>
      <c r="D18" s="58" t="s">
        <v>1019</v>
      </c>
      <c r="E18" s="319" t="s">
        <v>251</v>
      </c>
      <c r="F18" s="307">
        <v>3</v>
      </c>
      <c r="G18" s="328">
        <f t="shared" ref="G18:K18" si="4">SUM(G16:G17)</f>
        <v>0</v>
      </c>
      <c r="H18" s="328">
        <f t="shared" si="4"/>
        <v>0</v>
      </c>
      <c r="I18" s="328">
        <f t="shared" si="4"/>
        <v>0</v>
      </c>
      <c r="J18" s="328">
        <f t="shared" si="4"/>
        <v>0</v>
      </c>
      <c r="K18" s="328">
        <f t="shared" si="4"/>
        <v>0</v>
      </c>
      <c r="L18" s="328">
        <f t="shared" ref="L18:AA18" si="5">SUM(L16:L17)</f>
        <v>0</v>
      </c>
      <c r="M18" s="328">
        <f t="shared" si="5"/>
        <v>0</v>
      </c>
      <c r="N18" s="328">
        <f t="shared" si="5"/>
        <v>0</v>
      </c>
      <c r="O18" s="328">
        <f t="shared" si="5"/>
        <v>0</v>
      </c>
      <c r="P18" s="328">
        <f t="shared" si="5"/>
        <v>0</v>
      </c>
      <c r="Q18" s="328">
        <f t="shared" si="5"/>
        <v>0</v>
      </c>
      <c r="R18" s="328">
        <f t="shared" si="5"/>
        <v>0</v>
      </c>
      <c r="S18" s="328">
        <f t="shared" si="5"/>
        <v>0</v>
      </c>
      <c r="T18" s="328">
        <f t="shared" si="5"/>
        <v>0</v>
      </c>
      <c r="U18" s="328">
        <f t="shared" si="5"/>
        <v>0</v>
      </c>
      <c r="V18" s="328">
        <f t="shared" si="5"/>
        <v>0</v>
      </c>
      <c r="W18" s="328">
        <f t="shared" si="5"/>
        <v>0</v>
      </c>
      <c r="X18" s="328">
        <f t="shared" si="5"/>
        <v>0</v>
      </c>
      <c r="Y18" s="328">
        <f t="shared" si="5"/>
        <v>0</v>
      </c>
      <c r="Z18" s="328">
        <f t="shared" si="5"/>
        <v>0</v>
      </c>
      <c r="AA18" s="329">
        <f t="shared" si="5"/>
        <v>0</v>
      </c>
    </row>
    <row r="19" spans="2:27" x14ac:dyDescent="0.2">
      <c r="B19" s="252" t="s">
        <v>1057</v>
      </c>
      <c r="C19" s="50" t="s">
        <v>1058</v>
      </c>
      <c r="D19" s="58" t="s">
        <v>816</v>
      </c>
      <c r="E19" s="319" t="s">
        <v>251</v>
      </c>
      <c r="F19" s="307">
        <v>3</v>
      </c>
      <c r="G19" s="442"/>
      <c r="H19" s="443"/>
      <c r="I19" s="443"/>
      <c r="J19" s="443"/>
      <c r="K19" s="443"/>
      <c r="L19" s="323"/>
      <c r="M19" s="323"/>
      <c r="N19" s="323"/>
      <c r="O19" s="323"/>
      <c r="P19" s="323"/>
      <c r="Q19" s="323"/>
      <c r="R19" s="323"/>
      <c r="S19" s="323"/>
      <c r="T19" s="323"/>
      <c r="U19" s="323"/>
      <c r="V19" s="323"/>
      <c r="W19" s="323"/>
      <c r="X19" s="323"/>
      <c r="Y19" s="323"/>
      <c r="Z19" s="323"/>
      <c r="AA19" s="326"/>
    </row>
    <row r="20" spans="2:27" x14ac:dyDescent="0.2">
      <c r="B20" s="253" t="s">
        <v>1059</v>
      </c>
      <c r="C20" s="50" t="s">
        <v>1058</v>
      </c>
      <c r="D20" s="58" t="s">
        <v>811</v>
      </c>
      <c r="E20" s="319" t="s">
        <v>251</v>
      </c>
      <c r="F20" s="307">
        <v>3</v>
      </c>
      <c r="G20" s="442"/>
      <c r="H20" s="443"/>
      <c r="I20" s="443"/>
      <c r="J20" s="443"/>
      <c r="K20" s="443"/>
      <c r="L20" s="323"/>
      <c r="M20" s="323"/>
      <c r="N20" s="323"/>
      <c r="O20" s="323"/>
      <c r="P20" s="323"/>
      <c r="Q20" s="323"/>
      <c r="R20" s="323"/>
      <c r="S20" s="323"/>
      <c r="T20" s="323"/>
      <c r="U20" s="323"/>
      <c r="V20" s="323"/>
      <c r="W20" s="323"/>
      <c r="X20" s="323"/>
      <c r="Y20" s="323"/>
      <c r="Z20" s="323"/>
      <c r="AA20" s="326"/>
    </row>
    <row r="21" spans="2:27" x14ac:dyDescent="0.2">
      <c r="B21" s="253" t="s">
        <v>1060</v>
      </c>
      <c r="C21" s="50" t="s">
        <v>1058</v>
      </c>
      <c r="D21" s="58" t="s">
        <v>1019</v>
      </c>
      <c r="E21" s="319" t="s">
        <v>251</v>
      </c>
      <c r="F21" s="307">
        <v>3</v>
      </c>
      <c r="G21" s="328">
        <f t="shared" ref="G21:K21" si="6">SUM(G19:G20)</f>
        <v>0</v>
      </c>
      <c r="H21" s="328">
        <f t="shared" si="6"/>
        <v>0</v>
      </c>
      <c r="I21" s="328">
        <f t="shared" si="6"/>
        <v>0</v>
      </c>
      <c r="J21" s="328">
        <f t="shared" si="6"/>
        <v>0</v>
      </c>
      <c r="K21" s="328">
        <f t="shared" si="6"/>
        <v>0</v>
      </c>
      <c r="L21" s="328">
        <f t="shared" ref="L21:AA21" si="7">SUM(L19:L20)</f>
        <v>0</v>
      </c>
      <c r="M21" s="328">
        <f t="shared" si="7"/>
        <v>0</v>
      </c>
      <c r="N21" s="328">
        <f t="shared" si="7"/>
        <v>0</v>
      </c>
      <c r="O21" s="328">
        <f t="shared" si="7"/>
        <v>0</v>
      </c>
      <c r="P21" s="328">
        <f t="shared" si="7"/>
        <v>0</v>
      </c>
      <c r="Q21" s="328">
        <f t="shared" si="7"/>
        <v>0</v>
      </c>
      <c r="R21" s="328">
        <f t="shared" si="7"/>
        <v>0</v>
      </c>
      <c r="S21" s="328">
        <f t="shared" si="7"/>
        <v>0</v>
      </c>
      <c r="T21" s="328">
        <f t="shared" si="7"/>
        <v>0</v>
      </c>
      <c r="U21" s="328">
        <f t="shared" si="7"/>
        <v>0</v>
      </c>
      <c r="V21" s="328">
        <f t="shared" si="7"/>
        <v>0</v>
      </c>
      <c r="W21" s="328">
        <f t="shared" si="7"/>
        <v>0</v>
      </c>
      <c r="X21" s="328">
        <f t="shared" si="7"/>
        <v>0</v>
      </c>
      <c r="Y21" s="328">
        <f t="shared" si="7"/>
        <v>0</v>
      </c>
      <c r="Z21" s="328">
        <f t="shared" si="7"/>
        <v>0</v>
      </c>
      <c r="AA21" s="329">
        <f t="shared" si="7"/>
        <v>0</v>
      </c>
    </row>
    <row r="22" spans="2:27" x14ac:dyDescent="0.2">
      <c r="B22" s="252" t="s">
        <v>1061</v>
      </c>
      <c r="C22" s="50" t="s">
        <v>1062</v>
      </c>
      <c r="D22" s="58" t="s">
        <v>816</v>
      </c>
      <c r="E22" s="319" t="s">
        <v>251</v>
      </c>
      <c r="F22" s="307">
        <v>3</v>
      </c>
      <c r="G22" s="442"/>
      <c r="H22" s="443"/>
      <c r="I22" s="443"/>
      <c r="J22" s="443"/>
      <c r="K22" s="443"/>
      <c r="L22" s="323"/>
      <c r="M22" s="323"/>
      <c r="N22" s="323"/>
      <c r="O22" s="323"/>
      <c r="P22" s="323"/>
      <c r="Q22" s="323"/>
      <c r="R22" s="323"/>
      <c r="S22" s="323"/>
      <c r="T22" s="323"/>
      <c r="U22" s="323"/>
      <c r="V22" s="323"/>
      <c r="W22" s="323"/>
      <c r="X22" s="323"/>
      <c r="Y22" s="323"/>
      <c r="Z22" s="323"/>
      <c r="AA22" s="326"/>
    </row>
    <row r="23" spans="2:27" x14ac:dyDescent="0.2">
      <c r="B23" s="253" t="s">
        <v>1063</v>
      </c>
      <c r="C23" s="50" t="s">
        <v>1062</v>
      </c>
      <c r="D23" s="58" t="s">
        <v>811</v>
      </c>
      <c r="E23" s="319" t="s">
        <v>251</v>
      </c>
      <c r="F23" s="307">
        <v>3</v>
      </c>
      <c r="G23" s="442"/>
      <c r="H23" s="443"/>
      <c r="I23" s="443"/>
      <c r="J23" s="443"/>
      <c r="K23" s="443"/>
      <c r="L23" s="323"/>
      <c r="M23" s="323"/>
      <c r="N23" s="323"/>
      <c r="O23" s="323"/>
      <c r="P23" s="323"/>
      <c r="Q23" s="323"/>
      <c r="R23" s="323"/>
      <c r="S23" s="323"/>
      <c r="T23" s="323"/>
      <c r="U23" s="323"/>
      <c r="V23" s="323"/>
      <c r="W23" s="323"/>
      <c r="X23" s="323"/>
      <c r="Y23" s="323"/>
      <c r="Z23" s="323"/>
      <c r="AA23" s="326"/>
    </row>
    <row r="24" spans="2:27" x14ac:dyDescent="0.2">
      <c r="B24" s="253" t="s">
        <v>1064</v>
      </c>
      <c r="C24" s="50" t="s">
        <v>1062</v>
      </c>
      <c r="D24" s="58" t="s">
        <v>1019</v>
      </c>
      <c r="E24" s="319" t="s">
        <v>251</v>
      </c>
      <c r="F24" s="307">
        <v>3</v>
      </c>
      <c r="G24" s="328">
        <f t="shared" ref="G24:K24" si="8">SUM(G22:G23)</f>
        <v>0</v>
      </c>
      <c r="H24" s="328">
        <f t="shared" si="8"/>
        <v>0</v>
      </c>
      <c r="I24" s="328">
        <f t="shared" si="8"/>
        <v>0</v>
      </c>
      <c r="J24" s="328">
        <f t="shared" si="8"/>
        <v>0</v>
      </c>
      <c r="K24" s="328">
        <f t="shared" si="8"/>
        <v>0</v>
      </c>
      <c r="L24" s="328">
        <f t="shared" ref="L24:AA24" si="9">SUM(L22:L23)</f>
        <v>0</v>
      </c>
      <c r="M24" s="328">
        <f t="shared" si="9"/>
        <v>0</v>
      </c>
      <c r="N24" s="328">
        <f t="shared" si="9"/>
        <v>0</v>
      </c>
      <c r="O24" s="328">
        <f t="shared" si="9"/>
        <v>0</v>
      </c>
      <c r="P24" s="328">
        <f t="shared" si="9"/>
        <v>0</v>
      </c>
      <c r="Q24" s="328">
        <f t="shared" si="9"/>
        <v>0</v>
      </c>
      <c r="R24" s="328">
        <f t="shared" si="9"/>
        <v>0</v>
      </c>
      <c r="S24" s="328">
        <f t="shared" si="9"/>
        <v>0</v>
      </c>
      <c r="T24" s="328">
        <f t="shared" si="9"/>
        <v>0</v>
      </c>
      <c r="U24" s="328">
        <f t="shared" si="9"/>
        <v>0</v>
      </c>
      <c r="V24" s="328">
        <f t="shared" si="9"/>
        <v>0</v>
      </c>
      <c r="W24" s="328">
        <f t="shared" si="9"/>
        <v>0</v>
      </c>
      <c r="X24" s="328">
        <f t="shared" si="9"/>
        <v>0</v>
      </c>
      <c r="Y24" s="328">
        <f t="shared" si="9"/>
        <v>0</v>
      </c>
      <c r="Z24" s="328">
        <f t="shared" si="9"/>
        <v>0</v>
      </c>
      <c r="AA24" s="329">
        <f t="shared" si="9"/>
        <v>0</v>
      </c>
    </row>
    <row r="25" spans="2:27" x14ac:dyDescent="0.2">
      <c r="B25" s="252" t="s">
        <v>1065</v>
      </c>
      <c r="C25" s="50" t="s">
        <v>1066</v>
      </c>
      <c r="D25" s="58" t="s">
        <v>816</v>
      </c>
      <c r="E25" s="319" t="s">
        <v>251</v>
      </c>
      <c r="F25" s="307">
        <v>3</v>
      </c>
      <c r="G25" s="442"/>
      <c r="H25" s="443"/>
      <c r="I25" s="443"/>
      <c r="J25" s="443"/>
      <c r="K25" s="443"/>
      <c r="L25" s="323"/>
      <c r="M25" s="323"/>
      <c r="N25" s="323"/>
      <c r="O25" s="323"/>
      <c r="P25" s="323"/>
      <c r="Q25" s="323"/>
      <c r="R25" s="323"/>
      <c r="S25" s="323"/>
      <c r="T25" s="323"/>
      <c r="U25" s="323"/>
      <c r="V25" s="323"/>
      <c r="W25" s="323"/>
      <c r="X25" s="323"/>
      <c r="Y25" s="323"/>
      <c r="Z25" s="323"/>
      <c r="AA25" s="326"/>
    </row>
    <row r="26" spans="2:27" x14ac:dyDescent="0.2">
      <c r="B26" s="253" t="s">
        <v>1067</v>
      </c>
      <c r="C26" s="50" t="s">
        <v>1066</v>
      </c>
      <c r="D26" s="58" t="s">
        <v>811</v>
      </c>
      <c r="E26" s="319" t="s">
        <v>251</v>
      </c>
      <c r="F26" s="307">
        <v>3</v>
      </c>
      <c r="G26" s="442"/>
      <c r="H26" s="443"/>
      <c r="I26" s="443"/>
      <c r="J26" s="443"/>
      <c r="K26" s="443"/>
      <c r="L26" s="323"/>
      <c r="M26" s="323"/>
      <c r="N26" s="323"/>
      <c r="O26" s="323"/>
      <c r="P26" s="323"/>
      <c r="Q26" s="323"/>
      <c r="R26" s="323"/>
      <c r="S26" s="323"/>
      <c r="T26" s="323"/>
      <c r="U26" s="323"/>
      <c r="V26" s="323"/>
      <c r="W26" s="323"/>
      <c r="X26" s="323"/>
      <c r="Y26" s="323"/>
      <c r="Z26" s="323"/>
      <c r="AA26" s="326"/>
    </row>
    <row r="27" spans="2:27" x14ac:dyDescent="0.2">
      <c r="B27" s="253" t="s">
        <v>1068</v>
      </c>
      <c r="C27" s="50" t="s">
        <v>1066</v>
      </c>
      <c r="D27" s="58" t="s">
        <v>1019</v>
      </c>
      <c r="E27" s="319" t="s">
        <v>251</v>
      </c>
      <c r="F27" s="307">
        <v>3</v>
      </c>
      <c r="G27" s="328">
        <f t="shared" ref="G27:K27" si="10">SUM(G25:G26)</f>
        <v>0</v>
      </c>
      <c r="H27" s="328">
        <f t="shared" si="10"/>
        <v>0</v>
      </c>
      <c r="I27" s="328">
        <f t="shared" si="10"/>
        <v>0</v>
      </c>
      <c r="J27" s="328">
        <f t="shared" si="10"/>
        <v>0</v>
      </c>
      <c r="K27" s="328">
        <f t="shared" si="10"/>
        <v>0</v>
      </c>
      <c r="L27" s="328">
        <f t="shared" ref="L27:AA27" si="11">SUM(L25:L26)</f>
        <v>0</v>
      </c>
      <c r="M27" s="328">
        <f t="shared" si="11"/>
        <v>0</v>
      </c>
      <c r="N27" s="328">
        <f t="shared" si="11"/>
        <v>0</v>
      </c>
      <c r="O27" s="328">
        <f t="shared" si="11"/>
        <v>0</v>
      </c>
      <c r="P27" s="328">
        <f t="shared" si="11"/>
        <v>0</v>
      </c>
      <c r="Q27" s="328">
        <f t="shared" si="11"/>
        <v>0</v>
      </c>
      <c r="R27" s="328">
        <f t="shared" si="11"/>
        <v>0</v>
      </c>
      <c r="S27" s="328">
        <f t="shared" si="11"/>
        <v>0</v>
      </c>
      <c r="T27" s="328">
        <f t="shared" si="11"/>
        <v>0</v>
      </c>
      <c r="U27" s="328">
        <f t="shared" si="11"/>
        <v>0</v>
      </c>
      <c r="V27" s="328">
        <f t="shared" si="11"/>
        <v>0</v>
      </c>
      <c r="W27" s="328">
        <f t="shared" si="11"/>
        <v>0</v>
      </c>
      <c r="X27" s="328">
        <f t="shared" si="11"/>
        <v>0</v>
      </c>
      <c r="Y27" s="328">
        <f t="shared" si="11"/>
        <v>0</v>
      </c>
      <c r="Z27" s="328">
        <f t="shared" si="11"/>
        <v>0</v>
      </c>
      <c r="AA27" s="329">
        <f t="shared" si="11"/>
        <v>0</v>
      </c>
    </row>
    <row r="28" spans="2:27" x14ac:dyDescent="0.2">
      <c r="B28" s="254" t="s">
        <v>1069</v>
      </c>
      <c r="C28" s="51" t="s">
        <v>1070</v>
      </c>
      <c r="D28" s="60" t="s">
        <v>1019</v>
      </c>
      <c r="E28" s="320" t="s">
        <v>251</v>
      </c>
      <c r="F28" s="308">
        <v>3</v>
      </c>
      <c r="G28" s="324">
        <f t="shared" ref="G28:K28" si="12">SUM(G27,G24,G21,G18,G15)</f>
        <v>0</v>
      </c>
      <c r="H28" s="324">
        <f t="shared" si="12"/>
        <v>0</v>
      </c>
      <c r="I28" s="324">
        <f t="shared" si="12"/>
        <v>0</v>
      </c>
      <c r="J28" s="324">
        <f t="shared" si="12"/>
        <v>0</v>
      </c>
      <c r="K28" s="324">
        <f t="shared" si="12"/>
        <v>0</v>
      </c>
      <c r="L28" s="324">
        <f t="shared" ref="L28:AA28" si="13">SUM(L27,L24,L21,L18,L15)</f>
        <v>0</v>
      </c>
      <c r="M28" s="324">
        <f t="shared" si="13"/>
        <v>0</v>
      </c>
      <c r="N28" s="324">
        <f t="shared" si="13"/>
        <v>0</v>
      </c>
      <c r="O28" s="324">
        <f t="shared" si="13"/>
        <v>0</v>
      </c>
      <c r="P28" s="324">
        <f t="shared" si="13"/>
        <v>0</v>
      </c>
      <c r="Q28" s="324">
        <f t="shared" si="13"/>
        <v>0</v>
      </c>
      <c r="R28" s="324">
        <f t="shared" si="13"/>
        <v>0</v>
      </c>
      <c r="S28" s="324">
        <f t="shared" si="13"/>
        <v>0</v>
      </c>
      <c r="T28" s="324">
        <f t="shared" si="13"/>
        <v>0</v>
      </c>
      <c r="U28" s="324">
        <f t="shared" si="13"/>
        <v>0</v>
      </c>
      <c r="V28" s="324">
        <f t="shared" si="13"/>
        <v>0</v>
      </c>
      <c r="W28" s="324">
        <f t="shared" si="13"/>
        <v>0</v>
      </c>
      <c r="X28" s="324">
        <f t="shared" si="13"/>
        <v>0</v>
      </c>
      <c r="Y28" s="324">
        <f t="shared" si="13"/>
        <v>0</v>
      </c>
      <c r="Z28" s="324">
        <f t="shared" si="13"/>
        <v>0</v>
      </c>
      <c r="AA28" s="327">
        <f t="shared" si="13"/>
        <v>0</v>
      </c>
    </row>
    <row r="29" spans="2:27" ht="15" thickBot="1" x14ac:dyDescent="0.25">
      <c r="B29" s="255"/>
      <c r="C29" s="256"/>
      <c r="D29" s="62"/>
      <c r="E29" s="257"/>
      <c r="F29" s="258"/>
      <c r="G29" s="267"/>
      <c r="H29" s="267"/>
      <c r="I29" s="267"/>
      <c r="J29" s="267"/>
      <c r="K29" s="267"/>
      <c r="L29" s="267"/>
      <c r="M29" s="267"/>
      <c r="N29" s="267"/>
      <c r="O29" s="267"/>
      <c r="P29" s="267"/>
      <c r="Q29" s="267"/>
      <c r="R29" s="267"/>
      <c r="S29" s="267"/>
      <c r="T29" s="267"/>
      <c r="U29" s="267"/>
      <c r="V29" s="267"/>
      <c r="W29" s="267"/>
      <c r="X29" s="267"/>
      <c r="Y29" s="267"/>
      <c r="Z29" s="267"/>
      <c r="AA29" s="267"/>
    </row>
    <row r="30" spans="2:27" ht="60.75" thickBot="1" x14ac:dyDescent="0.25">
      <c r="B30" s="223" t="s">
        <v>1071</v>
      </c>
      <c r="G30" s="1524" t="s">
        <v>1031</v>
      </c>
      <c r="H30" s="1579"/>
      <c r="I30" s="1579"/>
      <c r="J30" s="1579"/>
      <c r="K30" s="1579"/>
      <c r="L30" s="1579"/>
      <c r="M30" s="1579"/>
      <c r="N30" s="1579"/>
      <c r="O30" s="1579"/>
      <c r="P30" s="1579"/>
      <c r="Q30" s="1525"/>
      <c r="R30" s="1524" t="s">
        <v>1032</v>
      </c>
      <c r="S30" s="1579"/>
      <c r="T30" s="1579"/>
      <c r="U30" s="1579"/>
      <c r="V30" s="1579"/>
      <c r="W30" s="1579"/>
      <c r="X30" s="1579"/>
      <c r="Y30" s="1579"/>
      <c r="Z30" s="1579"/>
      <c r="AA30" s="1525"/>
    </row>
    <row r="31" spans="2:27" ht="45.75" thickBot="1" x14ac:dyDescent="0.25">
      <c r="B31" s="1220" t="s">
        <v>1033</v>
      </c>
      <c r="C31" s="1221" t="s">
        <v>1015</v>
      </c>
      <c r="D31" s="1221" t="s">
        <v>1016</v>
      </c>
      <c r="E31" s="1221" t="s">
        <v>111</v>
      </c>
      <c r="F31" s="1222" t="s">
        <v>112</v>
      </c>
      <c r="G31" s="260" t="s">
        <v>113</v>
      </c>
      <c r="H31" s="261" t="s">
        <v>114</v>
      </c>
      <c r="I31" s="261" t="s">
        <v>115</v>
      </c>
      <c r="J31" s="261" t="s">
        <v>116</v>
      </c>
      <c r="K31" s="261" t="s">
        <v>117</v>
      </c>
      <c r="L31" s="261" t="s">
        <v>118</v>
      </c>
      <c r="M31" s="261" t="s">
        <v>119</v>
      </c>
      <c r="N31" s="261" t="s">
        <v>120</v>
      </c>
      <c r="O31" s="261" t="s">
        <v>121</v>
      </c>
      <c r="P31" s="261" t="s">
        <v>122</v>
      </c>
      <c r="Q31" s="262" t="s">
        <v>123</v>
      </c>
      <c r="R31" s="265" t="s">
        <v>1034</v>
      </c>
      <c r="S31" s="263" t="s">
        <v>1035</v>
      </c>
      <c r="T31" s="263" t="s">
        <v>1036</v>
      </c>
      <c r="U31" s="263" t="s">
        <v>1037</v>
      </c>
      <c r="V31" s="263" t="s">
        <v>1038</v>
      </c>
      <c r="W31" s="263" t="s">
        <v>1039</v>
      </c>
      <c r="X31" s="263" t="s">
        <v>1040</v>
      </c>
      <c r="Y31" s="263" t="s">
        <v>1041</v>
      </c>
      <c r="Z31" s="263" t="s">
        <v>1042</v>
      </c>
      <c r="AA31" s="264" t="s">
        <v>1043</v>
      </c>
    </row>
    <row r="32" spans="2:27" x14ac:dyDescent="0.2">
      <c r="B32" s="1213" t="s">
        <v>1072</v>
      </c>
      <c r="C32" s="1214" t="s">
        <v>1073</v>
      </c>
      <c r="D32" s="1215" t="s">
        <v>816</v>
      </c>
      <c r="E32" s="1223" t="s">
        <v>1074</v>
      </c>
      <c r="F32" s="1217">
        <v>3</v>
      </c>
      <c r="G32" s="444"/>
      <c r="H32" s="445"/>
      <c r="I32" s="445"/>
      <c r="J32" s="445"/>
      <c r="K32" s="445"/>
      <c r="L32" s="330"/>
      <c r="M32" s="330"/>
      <c r="N32" s="330"/>
      <c r="O32" s="330"/>
      <c r="P32" s="330"/>
      <c r="Q32" s="330"/>
      <c r="R32" s="330"/>
      <c r="S32" s="330"/>
      <c r="T32" s="330"/>
      <c r="U32" s="330"/>
      <c r="V32" s="330"/>
      <c r="W32" s="330"/>
      <c r="X32" s="330"/>
      <c r="Y32" s="330"/>
      <c r="Z32" s="330"/>
      <c r="AA32" s="331"/>
    </row>
    <row r="33" spans="2:27" x14ac:dyDescent="0.2">
      <c r="B33" s="253" t="s">
        <v>1075</v>
      </c>
      <c r="C33" s="50" t="s">
        <v>1076</v>
      </c>
      <c r="D33" s="58" t="s">
        <v>816</v>
      </c>
      <c r="E33" s="319" t="s">
        <v>1074</v>
      </c>
      <c r="F33" s="307">
        <v>3</v>
      </c>
      <c r="G33" s="442"/>
      <c r="H33" s="442"/>
      <c r="I33" s="442"/>
      <c r="J33" s="442"/>
      <c r="K33" s="442"/>
      <c r="L33" s="1218"/>
      <c r="M33" s="1218"/>
      <c r="N33" s="1218"/>
      <c r="O33" s="1218"/>
      <c r="P33" s="1218"/>
      <c r="Q33" s="1218"/>
      <c r="R33" s="1218"/>
      <c r="S33" s="1218"/>
      <c r="T33" s="1218"/>
      <c r="U33" s="1218"/>
      <c r="V33" s="1218"/>
      <c r="W33" s="1218"/>
      <c r="X33" s="1218"/>
      <c r="Y33" s="1218"/>
      <c r="Z33" s="1218"/>
      <c r="AA33" s="1219"/>
    </row>
    <row r="34" spans="2:27" x14ac:dyDescent="0.2">
      <c r="B34" s="253" t="s">
        <v>1077</v>
      </c>
      <c r="C34" s="50" t="s">
        <v>1078</v>
      </c>
      <c r="D34" s="58" t="s">
        <v>816</v>
      </c>
      <c r="E34" s="319" t="s">
        <v>1074</v>
      </c>
      <c r="F34" s="307">
        <v>3</v>
      </c>
      <c r="G34" s="442"/>
      <c r="H34" s="442"/>
      <c r="I34" s="442"/>
      <c r="J34" s="442"/>
      <c r="K34" s="442"/>
      <c r="L34" s="1218"/>
      <c r="M34" s="1218"/>
      <c r="N34" s="1218"/>
      <c r="O34" s="1218"/>
      <c r="P34" s="1218"/>
      <c r="Q34" s="1218"/>
      <c r="R34" s="1218"/>
      <c r="S34" s="1218"/>
      <c r="T34" s="1218"/>
      <c r="U34" s="1218"/>
      <c r="V34" s="1218"/>
      <c r="W34" s="1218"/>
      <c r="X34" s="1218"/>
      <c r="Y34" s="1218"/>
      <c r="Z34" s="1218"/>
      <c r="AA34" s="1219"/>
    </row>
    <row r="35" spans="2:27" x14ac:dyDescent="0.2">
      <c r="B35" s="253" t="s">
        <v>1079</v>
      </c>
      <c r="C35" s="50" t="s">
        <v>1080</v>
      </c>
      <c r="D35" s="58" t="s">
        <v>816</v>
      </c>
      <c r="E35" s="319" t="s">
        <v>1074</v>
      </c>
      <c r="F35" s="307">
        <v>3</v>
      </c>
      <c r="G35" s="442"/>
      <c r="H35" s="442"/>
      <c r="I35" s="442"/>
      <c r="J35" s="442"/>
      <c r="K35" s="442"/>
      <c r="L35" s="1218"/>
      <c r="M35" s="1218"/>
      <c r="N35" s="1218"/>
      <c r="O35" s="1218"/>
      <c r="P35" s="1218"/>
      <c r="Q35" s="1218"/>
      <c r="R35" s="1218"/>
      <c r="S35" s="1218"/>
      <c r="T35" s="1218"/>
      <c r="U35" s="1218"/>
      <c r="V35" s="1218"/>
      <c r="W35" s="1218"/>
      <c r="X35" s="1218"/>
      <c r="Y35" s="1218"/>
      <c r="Z35" s="1218"/>
      <c r="AA35" s="1219"/>
    </row>
    <row r="36" spans="2:27" x14ac:dyDescent="0.2">
      <c r="B36" s="253" t="s">
        <v>1081</v>
      </c>
      <c r="C36" s="50" t="s">
        <v>1073</v>
      </c>
      <c r="D36" s="58" t="s">
        <v>811</v>
      </c>
      <c r="E36" s="319" t="s">
        <v>1074</v>
      </c>
      <c r="F36" s="307">
        <v>3</v>
      </c>
      <c r="G36" s="444"/>
      <c r="H36" s="445"/>
      <c r="I36" s="445"/>
      <c r="J36" s="445"/>
      <c r="K36" s="445"/>
      <c r="L36" s="330"/>
      <c r="M36" s="330"/>
      <c r="N36" s="330"/>
      <c r="O36" s="330"/>
      <c r="P36" s="330"/>
      <c r="Q36" s="330"/>
      <c r="R36" s="330"/>
      <c r="S36" s="330"/>
      <c r="T36" s="330"/>
      <c r="U36" s="330"/>
      <c r="V36" s="330"/>
      <c r="W36" s="330"/>
      <c r="X36" s="330"/>
      <c r="Y36" s="330"/>
      <c r="Z36" s="330"/>
      <c r="AA36" s="331"/>
    </row>
    <row r="37" spans="2:27" x14ac:dyDescent="0.2">
      <c r="B37" s="253" t="s">
        <v>1082</v>
      </c>
      <c r="C37" s="50" t="s">
        <v>1076</v>
      </c>
      <c r="D37" s="58" t="s">
        <v>811</v>
      </c>
      <c r="E37" s="319" t="s">
        <v>1074</v>
      </c>
      <c r="F37" s="307">
        <v>3</v>
      </c>
      <c r="G37" s="442"/>
      <c r="H37" s="442"/>
      <c r="I37" s="442"/>
      <c r="J37" s="442"/>
      <c r="K37" s="442"/>
      <c r="L37" s="1218"/>
      <c r="M37" s="1218"/>
      <c r="N37" s="1218"/>
      <c r="O37" s="1218"/>
      <c r="P37" s="1218"/>
      <c r="Q37" s="1218"/>
      <c r="R37" s="1218"/>
      <c r="S37" s="1218"/>
      <c r="T37" s="1218"/>
      <c r="U37" s="1218"/>
      <c r="V37" s="1218"/>
      <c r="W37" s="1218"/>
      <c r="X37" s="1218"/>
      <c r="Y37" s="1218"/>
      <c r="Z37" s="1218"/>
      <c r="AA37" s="1219"/>
    </row>
    <row r="38" spans="2:27" x14ac:dyDescent="0.2">
      <c r="B38" s="253" t="s">
        <v>1083</v>
      </c>
      <c r="C38" s="50" t="s">
        <v>1078</v>
      </c>
      <c r="D38" s="58" t="s">
        <v>811</v>
      </c>
      <c r="E38" s="319" t="s">
        <v>1074</v>
      </c>
      <c r="F38" s="307">
        <v>3</v>
      </c>
      <c r="G38" s="442"/>
      <c r="H38" s="442"/>
      <c r="I38" s="442"/>
      <c r="J38" s="442"/>
      <c r="K38" s="442"/>
      <c r="L38" s="1218"/>
      <c r="M38" s="1218"/>
      <c r="N38" s="1218"/>
      <c r="O38" s="1218"/>
      <c r="P38" s="1218"/>
      <c r="Q38" s="1218"/>
      <c r="R38" s="1218"/>
      <c r="S38" s="1218"/>
      <c r="T38" s="1218"/>
      <c r="U38" s="1218"/>
      <c r="V38" s="1218"/>
      <c r="W38" s="1218"/>
      <c r="X38" s="1218"/>
      <c r="Y38" s="1218"/>
      <c r="Z38" s="1218"/>
      <c r="AA38" s="1219"/>
    </row>
    <row r="39" spans="2:27" x14ac:dyDescent="0.2">
      <c r="B39" s="253" t="s">
        <v>1084</v>
      </c>
      <c r="C39" s="50" t="s">
        <v>1080</v>
      </c>
      <c r="D39" s="58" t="s">
        <v>811</v>
      </c>
      <c r="E39" s="319" t="s">
        <v>1074</v>
      </c>
      <c r="F39" s="307">
        <v>3</v>
      </c>
      <c r="G39" s="442"/>
      <c r="H39" s="442"/>
      <c r="I39" s="442"/>
      <c r="J39" s="442"/>
      <c r="K39" s="442"/>
      <c r="L39" s="1218"/>
      <c r="M39" s="1218"/>
      <c r="N39" s="1218"/>
      <c r="O39" s="1218"/>
      <c r="P39" s="1218"/>
      <c r="Q39" s="1218"/>
      <c r="R39" s="1218"/>
      <c r="S39" s="1218"/>
      <c r="T39" s="1218"/>
      <c r="U39" s="1218"/>
      <c r="V39" s="1218"/>
      <c r="W39" s="1218"/>
      <c r="X39" s="1218"/>
      <c r="Y39" s="1218"/>
      <c r="Z39" s="1218"/>
      <c r="AA39" s="1219"/>
    </row>
    <row r="40" spans="2:27" x14ac:dyDescent="0.2">
      <c r="B40" s="253" t="s">
        <v>1085</v>
      </c>
      <c r="C40" s="50" t="s">
        <v>1073</v>
      </c>
      <c r="D40" s="58" t="s">
        <v>1019</v>
      </c>
      <c r="E40" s="319" t="s">
        <v>1074</v>
      </c>
      <c r="F40" s="307">
        <v>3</v>
      </c>
      <c r="G40" s="328">
        <f t="shared" ref="G40:K40" si="14">SUM(G32, G36)</f>
        <v>0</v>
      </c>
      <c r="H40" s="328">
        <f t="shared" si="14"/>
        <v>0</v>
      </c>
      <c r="I40" s="328">
        <f t="shared" si="14"/>
        <v>0</v>
      </c>
      <c r="J40" s="328">
        <f t="shared" si="14"/>
        <v>0</v>
      </c>
      <c r="K40" s="328">
        <f t="shared" si="14"/>
        <v>0</v>
      </c>
      <c r="L40" s="328">
        <f>SUM(L32, L36)</f>
        <v>0</v>
      </c>
      <c r="M40" s="328">
        <f t="shared" ref="M40:AA40" si="15">SUM(M32, M36)</f>
        <v>0</v>
      </c>
      <c r="N40" s="328">
        <f t="shared" si="15"/>
        <v>0</v>
      </c>
      <c r="O40" s="328">
        <f t="shared" si="15"/>
        <v>0</v>
      </c>
      <c r="P40" s="328">
        <f t="shared" si="15"/>
        <v>0</v>
      </c>
      <c r="Q40" s="328">
        <f t="shared" si="15"/>
        <v>0</v>
      </c>
      <c r="R40" s="328">
        <f t="shared" si="15"/>
        <v>0</v>
      </c>
      <c r="S40" s="328">
        <f t="shared" si="15"/>
        <v>0</v>
      </c>
      <c r="T40" s="328">
        <f t="shared" si="15"/>
        <v>0</v>
      </c>
      <c r="U40" s="328">
        <f t="shared" si="15"/>
        <v>0</v>
      </c>
      <c r="V40" s="328">
        <f t="shared" si="15"/>
        <v>0</v>
      </c>
      <c r="W40" s="328">
        <f t="shared" si="15"/>
        <v>0</v>
      </c>
      <c r="X40" s="328">
        <f t="shared" si="15"/>
        <v>0</v>
      </c>
      <c r="Y40" s="328">
        <f t="shared" si="15"/>
        <v>0</v>
      </c>
      <c r="Z40" s="328">
        <f t="shared" si="15"/>
        <v>0</v>
      </c>
      <c r="AA40" s="328">
        <f t="shared" si="15"/>
        <v>0</v>
      </c>
    </row>
    <row r="41" spans="2:27" x14ac:dyDescent="0.2">
      <c r="B41" s="253" t="s">
        <v>1086</v>
      </c>
      <c r="C41" s="50" t="s">
        <v>1087</v>
      </c>
      <c r="D41" s="58" t="s">
        <v>816</v>
      </c>
      <c r="E41" s="319" t="s">
        <v>1074</v>
      </c>
      <c r="F41" s="307">
        <v>3</v>
      </c>
      <c r="G41" s="444"/>
      <c r="H41" s="445"/>
      <c r="I41" s="445"/>
      <c r="J41" s="445"/>
      <c r="K41" s="445"/>
      <c r="L41" s="330"/>
      <c r="M41" s="330"/>
      <c r="N41" s="330"/>
      <c r="O41" s="330"/>
      <c r="P41" s="330"/>
      <c r="Q41" s="330"/>
      <c r="R41" s="330"/>
      <c r="S41" s="330"/>
      <c r="T41" s="330"/>
      <c r="U41" s="330"/>
      <c r="V41" s="330"/>
      <c r="W41" s="330"/>
      <c r="X41" s="330"/>
      <c r="Y41" s="330"/>
      <c r="Z41" s="330"/>
      <c r="AA41" s="331"/>
    </row>
    <row r="42" spans="2:27" x14ac:dyDescent="0.2">
      <c r="B42" s="253" t="s">
        <v>1088</v>
      </c>
      <c r="C42" s="50" t="s">
        <v>1089</v>
      </c>
      <c r="D42" s="58" t="s">
        <v>816</v>
      </c>
      <c r="E42" s="319" t="s">
        <v>1074</v>
      </c>
      <c r="F42" s="307">
        <v>3</v>
      </c>
      <c r="G42" s="442"/>
      <c r="H42" s="442"/>
      <c r="I42" s="442"/>
      <c r="J42" s="442"/>
      <c r="K42" s="442"/>
      <c r="L42" s="1218"/>
      <c r="M42" s="1218"/>
      <c r="N42" s="1218"/>
      <c r="O42" s="1218"/>
      <c r="P42" s="1218"/>
      <c r="Q42" s="1218"/>
      <c r="R42" s="1218"/>
      <c r="S42" s="1218"/>
      <c r="T42" s="1218"/>
      <c r="U42" s="1218"/>
      <c r="V42" s="1218"/>
      <c r="W42" s="1218"/>
      <c r="X42" s="1218"/>
      <c r="Y42" s="1218"/>
      <c r="Z42" s="1218"/>
      <c r="AA42" s="1219"/>
    </row>
    <row r="43" spans="2:27" x14ac:dyDescent="0.2">
      <c r="B43" s="253" t="s">
        <v>1090</v>
      </c>
      <c r="C43" s="50" t="s">
        <v>1091</v>
      </c>
      <c r="D43" s="58" t="s">
        <v>816</v>
      </c>
      <c r="E43" s="319" t="s">
        <v>1074</v>
      </c>
      <c r="F43" s="307">
        <v>3</v>
      </c>
      <c r="G43" s="442"/>
      <c r="H43" s="442"/>
      <c r="I43" s="442"/>
      <c r="J43" s="442"/>
      <c r="K43" s="442"/>
      <c r="L43" s="1218"/>
      <c r="M43" s="1218"/>
      <c r="N43" s="1218"/>
      <c r="O43" s="1218"/>
      <c r="P43" s="1218"/>
      <c r="Q43" s="1218"/>
      <c r="R43" s="1218"/>
      <c r="S43" s="1218"/>
      <c r="T43" s="1218"/>
      <c r="U43" s="1218"/>
      <c r="V43" s="1218"/>
      <c r="W43" s="1218"/>
      <c r="X43" s="1218"/>
      <c r="Y43" s="1218"/>
      <c r="Z43" s="1218"/>
      <c r="AA43" s="1219"/>
    </row>
    <row r="44" spans="2:27" x14ac:dyDescent="0.2">
      <c r="B44" s="253" t="s">
        <v>1092</v>
      </c>
      <c r="C44" s="50" t="s">
        <v>1093</v>
      </c>
      <c r="D44" s="58" t="s">
        <v>816</v>
      </c>
      <c r="E44" s="319" t="s">
        <v>1074</v>
      </c>
      <c r="F44" s="307">
        <v>3</v>
      </c>
      <c r="G44" s="442"/>
      <c r="H44" s="442"/>
      <c r="I44" s="442"/>
      <c r="J44" s="442"/>
      <c r="K44" s="442"/>
      <c r="L44" s="1218"/>
      <c r="M44" s="1218"/>
      <c r="N44" s="1218"/>
      <c r="O44" s="1218"/>
      <c r="P44" s="1218"/>
      <c r="Q44" s="1218"/>
      <c r="R44" s="1218"/>
      <c r="S44" s="1218"/>
      <c r="T44" s="1218"/>
      <c r="U44" s="1218"/>
      <c r="V44" s="1218"/>
      <c r="W44" s="1218"/>
      <c r="X44" s="1218"/>
      <c r="Y44" s="1218"/>
      <c r="Z44" s="1218"/>
      <c r="AA44" s="1219"/>
    </row>
    <row r="45" spans="2:27" x14ac:dyDescent="0.2">
      <c r="B45" s="253" t="s">
        <v>1094</v>
      </c>
      <c r="C45" s="50" t="s">
        <v>1087</v>
      </c>
      <c r="D45" s="58" t="s">
        <v>811</v>
      </c>
      <c r="E45" s="319" t="s">
        <v>1074</v>
      </c>
      <c r="F45" s="307">
        <v>3</v>
      </c>
      <c r="G45" s="444"/>
      <c r="H45" s="445"/>
      <c r="I45" s="445"/>
      <c r="J45" s="445"/>
      <c r="K45" s="445"/>
      <c r="L45" s="330"/>
      <c r="M45" s="330"/>
      <c r="N45" s="330"/>
      <c r="O45" s="330"/>
      <c r="P45" s="330"/>
      <c r="Q45" s="330"/>
      <c r="R45" s="330"/>
      <c r="S45" s="330"/>
      <c r="T45" s="330"/>
      <c r="U45" s="330"/>
      <c r="V45" s="330"/>
      <c r="W45" s="330"/>
      <c r="X45" s="330"/>
      <c r="Y45" s="330"/>
      <c r="Z45" s="330"/>
      <c r="AA45" s="331"/>
    </row>
    <row r="46" spans="2:27" x14ac:dyDescent="0.2">
      <c r="B46" s="253" t="s">
        <v>1095</v>
      </c>
      <c r="C46" s="50" t="s">
        <v>1089</v>
      </c>
      <c r="D46" s="58" t="s">
        <v>811</v>
      </c>
      <c r="E46" s="319" t="s">
        <v>1074</v>
      </c>
      <c r="F46" s="307">
        <v>3</v>
      </c>
      <c r="G46" s="442"/>
      <c r="H46" s="442"/>
      <c r="I46" s="442"/>
      <c r="J46" s="442"/>
      <c r="K46" s="442"/>
      <c r="L46" s="1218"/>
      <c r="M46" s="1218"/>
      <c r="N46" s="1218"/>
      <c r="O46" s="1218"/>
      <c r="P46" s="1218"/>
      <c r="Q46" s="1218"/>
      <c r="R46" s="1218"/>
      <c r="S46" s="1218"/>
      <c r="T46" s="1218"/>
      <c r="U46" s="1218"/>
      <c r="V46" s="1218"/>
      <c r="W46" s="1218"/>
      <c r="X46" s="1218"/>
      <c r="Y46" s="1218"/>
      <c r="Z46" s="1218"/>
      <c r="AA46" s="1219"/>
    </row>
    <row r="47" spans="2:27" x14ac:dyDescent="0.2">
      <c r="B47" s="253" t="s">
        <v>1096</v>
      </c>
      <c r="C47" s="50" t="s">
        <v>1097</v>
      </c>
      <c r="D47" s="58" t="s">
        <v>811</v>
      </c>
      <c r="E47" s="319" t="s">
        <v>1074</v>
      </c>
      <c r="F47" s="307">
        <v>3</v>
      </c>
      <c r="G47" s="442"/>
      <c r="H47" s="442"/>
      <c r="I47" s="442"/>
      <c r="J47" s="442"/>
      <c r="K47" s="442"/>
      <c r="L47" s="1218"/>
      <c r="M47" s="1218"/>
      <c r="N47" s="1218"/>
      <c r="O47" s="1218"/>
      <c r="P47" s="1218"/>
      <c r="Q47" s="1218"/>
      <c r="R47" s="1218"/>
      <c r="S47" s="1218"/>
      <c r="T47" s="1218"/>
      <c r="U47" s="1218"/>
      <c r="V47" s="1218"/>
      <c r="W47" s="1218"/>
      <c r="X47" s="1218"/>
      <c r="Y47" s="1218"/>
      <c r="Z47" s="1218"/>
      <c r="AA47" s="1219"/>
    </row>
    <row r="48" spans="2:27" x14ac:dyDescent="0.2">
      <c r="B48" s="253" t="s">
        <v>1098</v>
      </c>
      <c r="C48" s="50" t="s">
        <v>1093</v>
      </c>
      <c r="D48" s="58" t="s">
        <v>811</v>
      </c>
      <c r="E48" s="319" t="s">
        <v>1074</v>
      </c>
      <c r="F48" s="307">
        <v>3</v>
      </c>
      <c r="G48" s="442"/>
      <c r="H48" s="442"/>
      <c r="I48" s="442"/>
      <c r="J48" s="442"/>
      <c r="K48" s="442"/>
      <c r="L48" s="1218"/>
      <c r="M48" s="1218"/>
      <c r="N48" s="1218"/>
      <c r="O48" s="1218"/>
      <c r="P48" s="1218"/>
      <c r="Q48" s="1218"/>
      <c r="R48" s="1218"/>
      <c r="S48" s="1218"/>
      <c r="T48" s="1218"/>
      <c r="U48" s="1218"/>
      <c r="V48" s="1218"/>
      <c r="W48" s="1218"/>
      <c r="X48" s="1218"/>
      <c r="Y48" s="1218"/>
      <c r="Z48" s="1218"/>
      <c r="AA48" s="1219"/>
    </row>
    <row r="49" spans="2:27" x14ac:dyDescent="0.2">
      <c r="B49" s="253" t="s">
        <v>1099</v>
      </c>
      <c r="C49" s="50" t="s">
        <v>1087</v>
      </c>
      <c r="D49" s="58" t="s">
        <v>1019</v>
      </c>
      <c r="E49" s="319" t="s">
        <v>1074</v>
      </c>
      <c r="F49" s="307">
        <v>3</v>
      </c>
      <c r="G49" s="328">
        <f t="shared" ref="G49:K49" si="16">SUM(G41,G45)</f>
        <v>0</v>
      </c>
      <c r="H49" s="328">
        <f t="shared" si="16"/>
        <v>0</v>
      </c>
      <c r="I49" s="328">
        <f t="shared" si="16"/>
        <v>0</v>
      </c>
      <c r="J49" s="328">
        <f t="shared" si="16"/>
        <v>0</v>
      </c>
      <c r="K49" s="328">
        <f t="shared" si="16"/>
        <v>0</v>
      </c>
      <c r="L49" s="328">
        <f>SUM(L41,L45)</f>
        <v>0</v>
      </c>
      <c r="M49" s="328">
        <f t="shared" ref="M49:AA49" si="17">SUM(M41,M45)</f>
        <v>0</v>
      </c>
      <c r="N49" s="328">
        <f t="shared" si="17"/>
        <v>0</v>
      </c>
      <c r="O49" s="328">
        <f t="shared" si="17"/>
        <v>0</v>
      </c>
      <c r="P49" s="328">
        <f t="shared" si="17"/>
        <v>0</v>
      </c>
      <c r="Q49" s="328">
        <f t="shared" si="17"/>
        <v>0</v>
      </c>
      <c r="R49" s="328">
        <f t="shared" si="17"/>
        <v>0</v>
      </c>
      <c r="S49" s="328">
        <f t="shared" si="17"/>
        <v>0</v>
      </c>
      <c r="T49" s="328">
        <f t="shared" si="17"/>
        <v>0</v>
      </c>
      <c r="U49" s="328">
        <f t="shared" si="17"/>
        <v>0</v>
      </c>
      <c r="V49" s="328">
        <f t="shared" si="17"/>
        <v>0</v>
      </c>
      <c r="W49" s="328">
        <f t="shared" si="17"/>
        <v>0</v>
      </c>
      <c r="X49" s="328">
        <f t="shared" si="17"/>
        <v>0</v>
      </c>
      <c r="Y49" s="328">
        <f t="shared" si="17"/>
        <v>0</v>
      </c>
      <c r="Z49" s="328">
        <f t="shared" si="17"/>
        <v>0</v>
      </c>
      <c r="AA49" s="328">
        <f t="shared" si="17"/>
        <v>0</v>
      </c>
    </row>
    <row r="50" spans="2:27" x14ac:dyDescent="0.2">
      <c r="B50" s="253" t="s">
        <v>1100</v>
      </c>
      <c r="C50" s="50" t="s">
        <v>1101</v>
      </c>
      <c r="D50" s="58" t="s">
        <v>816</v>
      </c>
      <c r="E50" s="319" t="s">
        <v>1074</v>
      </c>
      <c r="F50" s="307">
        <v>3</v>
      </c>
      <c r="G50" s="444"/>
      <c r="H50" s="445"/>
      <c r="I50" s="445"/>
      <c r="J50" s="445"/>
      <c r="K50" s="445"/>
      <c r="L50" s="330"/>
      <c r="M50" s="330"/>
      <c r="N50" s="330"/>
      <c r="O50" s="330"/>
      <c r="P50" s="330"/>
      <c r="Q50" s="330"/>
      <c r="R50" s="330"/>
      <c r="S50" s="330"/>
      <c r="T50" s="330"/>
      <c r="U50" s="330"/>
      <c r="V50" s="330"/>
      <c r="W50" s="330"/>
      <c r="X50" s="330"/>
      <c r="Y50" s="330"/>
      <c r="Z50" s="330"/>
      <c r="AA50" s="331"/>
    </row>
    <row r="51" spans="2:27" x14ac:dyDescent="0.2">
      <c r="B51" s="253" t="s">
        <v>1102</v>
      </c>
      <c r="C51" s="50" t="s">
        <v>1103</v>
      </c>
      <c r="D51" s="58" t="s">
        <v>816</v>
      </c>
      <c r="E51" s="319" t="s">
        <v>1074</v>
      </c>
      <c r="F51" s="307">
        <v>3</v>
      </c>
      <c r="G51" s="442"/>
      <c r="H51" s="442"/>
      <c r="I51" s="442"/>
      <c r="J51" s="442"/>
      <c r="K51" s="442"/>
      <c r="L51" s="1218"/>
      <c r="M51" s="1218"/>
      <c r="N51" s="1218"/>
      <c r="O51" s="1218"/>
      <c r="P51" s="1218"/>
      <c r="Q51" s="1218"/>
      <c r="R51" s="1218"/>
      <c r="S51" s="1218"/>
      <c r="T51" s="1218"/>
      <c r="U51" s="1218"/>
      <c r="V51" s="1218"/>
      <c r="W51" s="1218"/>
      <c r="X51" s="1218"/>
      <c r="Y51" s="1218"/>
      <c r="Z51" s="1218"/>
      <c r="AA51" s="1219"/>
    </row>
    <row r="52" spans="2:27" x14ac:dyDescent="0.2">
      <c r="B52" s="253" t="s">
        <v>1104</v>
      </c>
      <c r="C52" s="50" t="s">
        <v>1105</v>
      </c>
      <c r="D52" s="58" t="s">
        <v>816</v>
      </c>
      <c r="E52" s="319" t="s">
        <v>1074</v>
      </c>
      <c r="F52" s="307">
        <v>3</v>
      </c>
      <c r="G52" s="442"/>
      <c r="H52" s="442"/>
      <c r="I52" s="442"/>
      <c r="J52" s="442"/>
      <c r="K52" s="442"/>
      <c r="L52" s="1218"/>
      <c r="M52" s="1218"/>
      <c r="N52" s="1218"/>
      <c r="O52" s="1218"/>
      <c r="P52" s="1218"/>
      <c r="Q52" s="1218"/>
      <c r="R52" s="1218"/>
      <c r="S52" s="1218"/>
      <c r="T52" s="1218"/>
      <c r="U52" s="1218"/>
      <c r="V52" s="1218"/>
      <c r="W52" s="1218"/>
      <c r="X52" s="1218"/>
      <c r="Y52" s="1218"/>
      <c r="Z52" s="1218"/>
      <c r="AA52" s="1219"/>
    </row>
    <row r="53" spans="2:27" x14ac:dyDescent="0.2">
      <c r="B53" s="253" t="s">
        <v>1106</v>
      </c>
      <c r="C53" s="50" t="s">
        <v>1107</v>
      </c>
      <c r="D53" s="58" t="s">
        <v>816</v>
      </c>
      <c r="E53" s="319" t="s">
        <v>1074</v>
      </c>
      <c r="F53" s="307">
        <v>3</v>
      </c>
      <c r="G53" s="442"/>
      <c r="H53" s="442"/>
      <c r="I53" s="442"/>
      <c r="J53" s="442"/>
      <c r="K53" s="442"/>
      <c r="L53" s="1218"/>
      <c r="M53" s="1218"/>
      <c r="N53" s="1218"/>
      <c r="O53" s="1218"/>
      <c r="P53" s="1218"/>
      <c r="Q53" s="1218"/>
      <c r="R53" s="1218"/>
      <c r="S53" s="1218"/>
      <c r="T53" s="1218"/>
      <c r="U53" s="1218"/>
      <c r="V53" s="1218"/>
      <c r="W53" s="1218"/>
      <c r="X53" s="1218"/>
      <c r="Y53" s="1218"/>
      <c r="Z53" s="1218"/>
      <c r="AA53" s="1219"/>
    </row>
    <row r="54" spans="2:27" x14ac:dyDescent="0.2">
      <c r="B54" s="253" t="s">
        <v>1108</v>
      </c>
      <c r="C54" s="50" t="s">
        <v>1101</v>
      </c>
      <c r="D54" s="58" t="s">
        <v>811</v>
      </c>
      <c r="E54" s="319" t="s">
        <v>1074</v>
      </c>
      <c r="F54" s="307">
        <v>3</v>
      </c>
      <c r="G54" s="444"/>
      <c r="H54" s="445"/>
      <c r="I54" s="445"/>
      <c r="J54" s="445"/>
      <c r="K54" s="445"/>
      <c r="L54" s="330"/>
      <c r="M54" s="330"/>
      <c r="N54" s="330"/>
      <c r="O54" s="330"/>
      <c r="P54" s="330"/>
      <c r="Q54" s="330"/>
      <c r="R54" s="330"/>
      <c r="S54" s="330"/>
      <c r="T54" s="330"/>
      <c r="U54" s="330"/>
      <c r="V54" s="330"/>
      <c r="W54" s="330"/>
      <c r="X54" s="330"/>
      <c r="Y54" s="330"/>
      <c r="Z54" s="330"/>
      <c r="AA54" s="331"/>
    </row>
    <row r="55" spans="2:27" x14ac:dyDescent="0.2">
      <c r="B55" s="253" t="s">
        <v>1109</v>
      </c>
      <c r="C55" s="50" t="s">
        <v>1103</v>
      </c>
      <c r="D55" s="58" t="s">
        <v>811</v>
      </c>
      <c r="E55" s="319" t="s">
        <v>1074</v>
      </c>
      <c r="F55" s="307">
        <v>3</v>
      </c>
      <c r="G55" s="442"/>
      <c r="H55" s="442"/>
      <c r="I55" s="442"/>
      <c r="J55" s="442"/>
      <c r="K55" s="442"/>
      <c r="L55" s="1218"/>
      <c r="M55" s="1218"/>
      <c r="N55" s="1218"/>
      <c r="O55" s="1218"/>
      <c r="P55" s="1218"/>
      <c r="Q55" s="1218"/>
      <c r="R55" s="1218"/>
      <c r="S55" s="1218"/>
      <c r="T55" s="1218"/>
      <c r="U55" s="1218"/>
      <c r="V55" s="1218"/>
      <c r="W55" s="1218"/>
      <c r="X55" s="1218"/>
      <c r="Y55" s="1218"/>
      <c r="Z55" s="1218"/>
      <c r="AA55" s="1219"/>
    </row>
    <row r="56" spans="2:27" x14ac:dyDescent="0.2">
      <c r="B56" s="253" t="s">
        <v>1110</v>
      </c>
      <c r="C56" s="50" t="s">
        <v>1105</v>
      </c>
      <c r="D56" s="58" t="s">
        <v>811</v>
      </c>
      <c r="E56" s="319" t="s">
        <v>1074</v>
      </c>
      <c r="F56" s="307">
        <v>3</v>
      </c>
      <c r="G56" s="442"/>
      <c r="H56" s="442"/>
      <c r="I56" s="442"/>
      <c r="J56" s="442"/>
      <c r="K56" s="442"/>
      <c r="L56" s="1218"/>
      <c r="M56" s="1218"/>
      <c r="N56" s="1218"/>
      <c r="O56" s="1218"/>
      <c r="P56" s="1218"/>
      <c r="Q56" s="1218"/>
      <c r="R56" s="1218"/>
      <c r="S56" s="1218"/>
      <c r="T56" s="1218"/>
      <c r="U56" s="1218"/>
      <c r="V56" s="1218"/>
      <c r="W56" s="1218"/>
      <c r="X56" s="1218"/>
      <c r="Y56" s="1218"/>
      <c r="Z56" s="1218"/>
      <c r="AA56" s="1219"/>
    </row>
    <row r="57" spans="2:27" x14ac:dyDescent="0.2">
      <c r="B57" s="253" t="s">
        <v>1111</v>
      </c>
      <c r="C57" s="50" t="s">
        <v>1107</v>
      </c>
      <c r="D57" s="58" t="s">
        <v>811</v>
      </c>
      <c r="E57" s="319" t="s">
        <v>1074</v>
      </c>
      <c r="F57" s="307">
        <v>3</v>
      </c>
      <c r="G57" s="442"/>
      <c r="H57" s="442"/>
      <c r="I57" s="442"/>
      <c r="J57" s="442"/>
      <c r="K57" s="442"/>
      <c r="L57" s="1218"/>
      <c r="M57" s="1218"/>
      <c r="N57" s="1218"/>
      <c r="O57" s="1218"/>
      <c r="P57" s="1218"/>
      <c r="Q57" s="1218"/>
      <c r="R57" s="1218"/>
      <c r="S57" s="1218"/>
      <c r="T57" s="1218"/>
      <c r="U57" s="1218"/>
      <c r="V57" s="1218"/>
      <c r="W57" s="1218"/>
      <c r="X57" s="1218"/>
      <c r="Y57" s="1218"/>
      <c r="Z57" s="1218"/>
      <c r="AA57" s="1219"/>
    </row>
    <row r="58" spans="2:27" x14ac:dyDescent="0.2">
      <c r="B58" s="253" t="s">
        <v>1112</v>
      </c>
      <c r="C58" s="50" t="s">
        <v>1103</v>
      </c>
      <c r="D58" s="58" t="s">
        <v>1019</v>
      </c>
      <c r="E58" s="319" t="s">
        <v>1074</v>
      </c>
      <c r="F58" s="307">
        <v>3</v>
      </c>
      <c r="G58" s="328">
        <f t="shared" ref="G58:K58" si="18">SUM(G50,G54)</f>
        <v>0</v>
      </c>
      <c r="H58" s="328">
        <f t="shared" si="18"/>
        <v>0</v>
      </c>
      <c r="I58" s="328">
        <f t="shared" si="18"/>
        <v>0</v>
      </c>
      <c r="J58" s="328">
        <f t="shared" si="18"/>
        <v>0</v>
      </c>
      <c r="K58" s="328">
        <f t="shared" si="18"/>
        <v>0</v>
      </c>
      <c r="L58" s="328">
        <f>SUM(L50,L54)</f>
        <v>0</v>
      </c>
      <c r="M58" s="328">
        <f t="shared" ref="M58:AA58" si="19">SUM(M50:M54)</f>
        <v>0</v>
      </c>
      <c r="N58" s="328">
        <f t="shared" si="19"/>
        <v>0</v>
      </c>
      <c r="O58" s="328">
        <f t="shared" si="19"/>
        <v>0</v>
      </c>
      <c r="P58" s="328">
        <f t="shared" si="19"/>
        <v>0</v>
      </c>
      <c r="Q58" s="328">
        <f t="shared" si="19"/>
        <v>0</v>
      </c>
      <c r="R58" s="328">
        <f t="shared" si="19"/>
        <v>0</v>
      </c>
      <c r="S58" s="328">
        <f t="shared" si="19"/>
        <v>0</v>
      </c>
      <c r="T58" s="328">
        <f t="shared" si="19"/>
        <v>0</v>
      </c>
      <c r="U58" s="328">
        <f t="shared" si="19"/>
        <v>0</v>
      </c>
      <c r="V58" s="328">
        <f t="shared" si="19"/>
        <v>0</v>
      </c>
      <c r="W58" s="328">
        <f t="shared" si="19"/>
        <v>0</v>
      </c>
      <c r="X58" s="328">
        <f t="shared" si="19"/>
        <v>0</v>
      </c>
      <c r="Y58" s="328">
        <f t="shared" si="19"/>
        <v>0</v>
      </c>
      <c r="Z58" s="328">
        <f t="shared" si="19"/>
        <v>0</v>
      </c>
      <c r="AA58" s="329">
        <f t="shared" si="19"/>
        <v>0</v>
      </c>
    </row>
    <row r="59" spans="2:27" x14ac:dyDescent="0.2">
      <c r="B59" s="253" t="s">
        <v>1113</v>
      </c>
      <c r="C59" s="50" t="s">
        <v>1114</v>
      </c>
      <c r="D59" s="58" t="s">
        <v>816</v>
      </c>
      <c r="E59" s="319" t="s">
        <v>1074</v>
      </c>
      <c r="F59" s="307">
        <v>3</v>
      </c>
      <c r="G59" s="442"/>
      <c r="H59" s="442"/>
      <c r="I59" s="442"/>
      <c r="J59" s="442"/>
      <c r="K59" s="442"/>
      <c r="L59" s="1218"/>
      <c r="M59" s="1218"/>
      <c r="N59" s="1218"/>
      <c r="O59" s="1218"/>
      <c r="P59" s="1218"/>
      <c r="Q59" s="1218"/>
      <c r="R59" s="1218"/>
      <c r="S59" s="1218"/>
      <c r="T59" s="1218"/>
      <c r="U59" s="1218"/>
      <c r="V59" s="1218"/>
      <c r="W59" s="1218"/>
      <c r="X59" s="1218"/>
      <c r="Y59" s="1218"/>
      <c r="Z59" s="1218"/>
      <c r="AA59" s="1219"/>
    </row>
    <row r="60" spans="2:27" x14ac:dyDescent="0.2">
      <c r="B60" s="253" t="s">
        <v>1115</v>
      </c>
      <c r="C60" s="50" t="s">
        <v>1116</v>
      </c>
      <c r="D60" s="58" t="s">
        <v>816</v>
      </c>
      <c r="E60" s="319" t="s">
        <v>1074</v>
      </c>
      <c r="F60" s="307">
        <v>3</v>
      </c>
      <c r="G60" s="442"/>
      <c r="H60" s="442"/>
      <c r="I60" s="442"/>
      <c r="J60" s="442"/>
      <c r="K60" s="442"/>
      <c r="L60" s="1218"/>
      <c r="M60" s="1218"/>
      <c r="N60" s="1218"/>
      <c r="O60" s="1218"/>
      <c r="P60" s="1218"/>
      <c r="Q60" s="1218"/>
      <c r="R60" s="1218"/>
      <c r="S60" s="1218"/>
      <c r="T60" s="1218"/>
      <c r="U60" s="1218"/>
      <c r="V60" s="1218"/>
      <c r="W60" s="1218"/>
      <c r="X60" s="1218"/>
      <c r="Y60" s="1218"/>
      <c r="Z60" s="1218"/>
      <c r="AA60" s="1219"/>
    </row>
    <row r="61" spans="2:27" x14ac:dyDescent="0.2">
      <c r="B61" s="253" t="s">
        <v>1117</v>
      </c>
      <c r="C61" s="50" t="s">
        <v>1118</v>
      </c>
      <c r="D61" s="58" t="s">
        <v>816</v>
      </c>
      <c r="E61" s="319" t="s">
        <v>1074</v>
      </c>
      <c r="F61" s="307">
        <v>3</v>
      </c>
      <c r="G61" s="442"/>
      <c r="H61" s="442"/>
      <c r="I61" s="442"/>
      <c r="J61" s="442"/>
      <c r="K61" s="442"/>
      <c r="L61" s="1218"/>
      <c r="M61" s="1218"/>
      <c r="N61" s="1218"/>
      <c r="O61" s="1218"/>
      <c r="P61" s="1218"/>
      <c r="Q61" s="1218"/>
      <c r="R61" s="1218"/>
      <c r="S61" s="1218"/>
      <c r="T61" s="1218"/>
      <c r="U61" s="1218"/>
      <c r="V61" s="1218"/>
      <c r="W61" s="1218"/>
      <c r="X61" s="1218"/>
      <c r="Y61" s="1218"/>
      <c r="Z61" s="1218"/>
      <c r="AA61" s="1219"/>
    </row>
    <row r="62" spans="2:27" x14ac:dyDescent="0.2">
      <c r="B62" s="253" t="s">
        <v>1119</v>
      </c>
      <c r="C62" s="50" t="s">
        <v>1114</v>
      </c>
      <c r="D62" s="58" t="s">
        <v>811</v>
      </c>
      <c r="E62" s="319" t="s">
        <v>1074</v>
      </c>
      <c r="F62" s="307">
        <v>3</v>
      </c>
      <c r="G62" s="442"/>
      <c r="H62" s="442"/>
      <c r="I62" s="442"/>
      <c r="J62" s="442"/>
      <c r="K62" s="442"/>
      <c r="L62" s="1218"/>
      <c r="M62" s="1218"/>
      <c r="N62" s="1218"/>
      <c r="O62" s="1218"/>
      <c r="P62" s="1218"/>
      <c r="Q62" s="1218"/>
      <c r="R62" s="1218"/>
      <c r="S62" s="1218"/>
      <c r="T62" s="1218"/>
      <c r="U62" s="1218"/>
      <c r="V62" s="1218"/>
      <c r="W62" s="1218"/>
      <c r="X62" s="1218"/>
      <c r="Y62" s="1218"/>
      <c r="Z62" s="1218"/>
      <c r="AA62" s="1219"/>
    </row>
    <row r="63" spans="2:27" x14ac:dyDescent="0.2">
      <c r="B63" s="253" t="s">
        <v>1120</v>
      </c>
      <c r="C63" s="50" t="s">
        <v>1116</v>
      </c>
      <c r="D63" s="58" t="s">
        <v>811</v>
      </c>
      <c r="E63" s="319" t="s">
        <v>1074</v>
      </c>
      <c r="F63" s="307">
        <v>3</v>
      </c>
      <c r="G63" s="442"/>
      <c r="H63" s="442"/>
      <c r="I63" s="442"/>
      <c r="J63" s="442"/>
      <c r="K63" s="442"/>
      <c r="L63" s="1218"/>
      <c r="M63" s="1218"/>
      <c r="N63" s="1218"/>
      <c r="O63" s="1218"/>
      <c r="P63" s="1218"/>
      <c r="Q63" s="1218"/>
      <c r="R63" s="1218"/>
      <c r="S63" s="1218"/>
      <c r="T63" s="1218"/>
      <c r="U63" s="1218"/>
      <c r="V63" s="1218"/>
      <c r="W63" s="1218"/>
      <c r="X63" s="1218"/>
      <c r="Y63" s="1218"/>
      <c r="Z63" s="1218"/>
      <c r="AA63" s="1219"/>
    </row>
    <row r="64" spans="2:27" x14ac:dyDescent="0.2">
      <c r="B64" s="253" t="s">
        <v>1121</v>
      </c>
      <c r="C64" s="50" t="s">
        <v>1118</v>
      </c>
      <c r="D64" s="58" t="s">
        <v>811</v>
      </c>
      <c r="E64" s="319" t="s">
        <v>1074</v>
      </c>
      <c r="F64" s="307">
        <v>3</v>
      </c>
      <c r="G64" s="442"/>
      <c r="H64" s="442"/>
      <c r="I64" s="442"/>
      <c r="J64" s="442"/>
      <c r="K64" s="442"/>
      <c r="L64" s="1218"/>
      <c r="M64" s="1218"/>
      <c r="N64" s="1218"/>
      <c r="O64" s="1218"/>
      <c r="P64" s="1218"/>
      <c r="Q64" s="1218"/>
      <c r="R64" s="1218"/>
      <c r="S64" s="1218"/>
      <c r="T64" s="1218"/>
      <c r="U64" s="1218"/>
      <c r="V64" s="1218"/>
      <c r="W64" s="1218"/>
      <c r="X64" s="1218"/>
      <c r="Y64" s="1218"/>
      <c r="Z64" s="1218"/>
      <c r="AA64" s="1219"/>
    </row>
    <row r="65" spans="2:27" x14ac:dyDescent="0.2">
      <c r="B65" s="253" t="s">
        <v>1122</v>
      </c>
      <c r="C65" s="50" t="s">
        <v>1114</v>
      </c>
      <c r="D65" s="58" t="s">
        <v>1019</v>
      </c>
      <c r="E65" s="319" t="s">
        <v>1074</v>
      </c>
      <c r="F65" s="307">
        <v>3</v>
      </c>
      <c r="G65" s="328">
        <f>SUM(G59,G62)</f>
        <v>0</v>
      </c>
      <c r="H65" s="328">
        <f t="shared" ref="H65:AA67" si="20">SUM(H59,H62)</f>
        <v>0</v>
      </c>
      <c r="I65" s="328">
        <f t="shared" si="20"/>
        <v>0</v>
      </c>
      <c r="J65" s="328">
        <f t="shared" si="20"/>
        <v>0</v>
      </c>
      <c r="K65" s="328">
        <f t="shared" si="20"/>
        <v>0</v>
      </c>
      <c r="L65" s="328">
        <f t="shared" si="20"/>
        <v>0</v>
      </c>
      <c r="M65" s="328">
        <f t="shared" si="20"/>
        <v>0</v>
      </c>
      <c r="N65" s="328">
        <f t="shared" si="20"/>
        <v>0</v>
      </c>
      <c r="O65" s="328">
        <f t="shared" si="20"/>
        <v>0</v>
      </c>
      <c r="P65" s="328">
        <f t="shared" si="20"/>
        <v>0</v>
      </c>
      <c r="Q65" s="328">
        <f t="shared" si="20"/>
        <v>0</v>
      </c>
      <c r="R65" s="328">
        <f t="shared" si="20"/>
        <v>0</v>
      </c>
      <c r="S65" s="328">
        <f t="shared" si="20"/>
        <v>0</v>
      </c>
      <c r="T65" s="328">
        <f t="shared" si="20"/>
        <v>0</v>
      </c>
      <c r="U65" s="328">
        <f t="shared" si="20"/>
        <v>0</v>
      </c>
      <c r="V65" s="328">
        <f t="shared" si="20"/>
        <v>0</v>
      </c>
      <c r="W65" s="328">
        <f t="shared" si="20"/>
        <v>0</v>
      </c>
      <c r="X65" s="328">
        <f t="shared" si="20"/>
        <v>0</v>
      </c>
      <c r="Y65" s="328">
        <f t="shared" si="20"/>
        <v>0</v>
      </c>
      <c r="Z65" s="328">
        <f t="shared" si="20"/>
        <v>0</v>
      </c>
      <c r="AA65" s="329">
        <f t="shared" si="20"/>
        <v>0</v>
      </c>
    </row>
    <row r="66" spans="2:27" x14ac:dyDescent="0.2">
      <c r="B66" s="253" t="s">
        <v>1123</v>
      </c>
      <c r="C66" s="50" t="s">
        <v>1116</v>
      </c>
      <c r="D66" s="58" t="s">
        <v>1019</v>
      </c>
      <c r="E66" s="319" t="s">
        <v>1074</v>
      </c>
      <c r="F66" s="307">
        <v>3</v>
      </c>
      <c r="G66" s="328">
        <f t="shared" ref="G66:V67" si="21">SUM(G60,G63)</f>
        <v>0</v>
      </c>
      <c r="H66" s="328">
        <f t="shared" si="21"/>
        <v>0</v>
      </c>
      <c r="I66" s="328">
        <f t="shared" si="21"/>
        <v>0</v>
      </c>
      <c r="J66" s="328">
        <f t="shared" si="21"/>
        <v>0</v>
      </c>
      <c r="K66" s="328">
        <f t="shared" si="21"/>
        <v>0</v>
      </c>
      <c r="L66" s="328">
        <f t="shared" si="21"/>
        <v>0</v>
      </c>
      <c r="M66" s="328">
        <f t="shared" si="21"/>
        <v>0</v>
      </c>
      <c r="N66" s="328">
        <f t="shared" si="21"/>
        <v>0</v>
      </c>
      <c r="O66" s="328">
        <f t="shared" si="21"/>
        <v>0</v>
      </c>
      <c r="P66" s="328">
        <f t="shared" si="21"/>
        <v>0</v>
      </c>
      <c r="Q66" s="328">
        <f t="shared" si="21"/>
        <v>0</v>
      </c>
      <c r="R66" s="328">
        <f t="shared" si="21"/>
        <v>0</v>
      </c>
      <c r="S66" s="328">
        <f t="shared" si="21"/>
        <v>0</v>
      </c>
      <c r="T66" s="328">
        <f t="shared" si="21"/>
        <v>0</v>
      </c>
      <c r="U66" s="328">
        <f t="shared" si="21"/>
        <v>0</v>
      </c>
      <c r="V66" s="328">
        <f t="shared" si="21"/>
        <v>0</v>
      </c>
      <c r="W66" s="328">
        <f t="shared" si="20"/>
        <v>0</v>
      </c>
      <c r="X66" s="328">
        <f t="shared" si="20"/>
        <v>0</v>
      </c>
      <c r="Y66" s="328">
        <f t="shared" si="20"/>
        <v>0</v>
      </c>
      <c r="Z66" s="328">
        <f t="shared" si="20"/>
        <v>0</v>
      </c>
      <c r="AA66" s="329">
        <f t="shared" si="20"/>
        <v>0</v>
      </c>
    </row>
    <row r="67" spans="2:27" x14ac:dyDescent="0.2">
      <c r="B67" s="253" t="s">
        <v>1124</v>
      </c>
      <c r="C67" s="50" t="s">
        <v>1118</v>
      </c>
      <c r="D67" s="58" t="s">
        <v>1019</v>
      </c>
      <c r="E67" s="319" t="s">
        <v>1074</v>
      </c>
      <c r="F67" s="307">
        <v>3</v>
      </c>
      <c r="G67" s="328">
        <f t="shared" si="21"/>
        <v>0</v>
      </c>
      <c r="H67" s="328">
        <f t="shared" si="20"/>
        <v>0</v>
      </c>
      <c r="I67" s="328">
        <f t="shared" si="20"/>
        <v>0</v>
      </c>
      <c r="J67" s="328">
        <f t="shared" si="20"/>
        <v>0</v>
      </c>
      <c r="K67" s="328">
        <f t="shared" si="20"/>
        <v>0</v>
      </c>
      <c r="L67" s="328">
        <f t="shared" si="20"/>
        <v>0</v>
      </c>
      <c r="M67" s="328">
        <f t="shared" si="20"/>
        <v>0</v>
      </c>
      <c r="N67" s="328">
        <f t="shared" si="20"/>
        <v>0</v>
      </c>
      <c r="O67" s="328">
        <f t="shared" si="20"/>
        <v>0</v>
      </c>
      <c r="P67" s="328">
        <f t="shared" si="20"/>
        <v>0</v>
      </c>
      <c r="Q67" s="328">
        <f t="shared" si="20"/>
        <v>0</v>
      </c>
      <c r="R67" s="328">
        <f t="shared" si="20"/>
        <v>0</v>
      </c>
      <c r="S67" s="328">
        <f t="shared" si="20"/>
        <v>0</v>
      </c>
      <c r="T67" s="328">
        <f t="shared" si="20"/>
        <v>0</v>
      </c>
      <c r="U67" s="328">
        <f t="shared" si="20"/>
        <v>0</v>
      </c>
      <c r="V67" s="328">
        <f t="shared" si="20"/>
        <v>0</v>
      </c>
      <c r="W67" s="328">
        <f t="shared" si="20"/>
        <v>0</v>
      </c>
      <c r="X67" s="328">
        <f t="shared" si="20"/>
        <v>0</v>
      </c>
      <c r="Y67" s="328">
        <f t="shared" si="20"/>
        <v>0</v>
      </c>
      <c r="Z67" s="328">
        <f t="shared" si="20"/>
        <v>0</v>
      </c>
      <c r="AA67" s="329">
        <f t="shared" si="20"/>
        <v>0</v>
      </c>
    </row>
    <row r="68" spans="2:27" x14ac:dyDescent="0.2">
      <c r="B68" s="253" t="s">
        <v>1125</v>
      </c>
      <c r="C68" s="50" t="s">
        <v>1126</v>
      </c>
      <c r="D68" s="58" t="s">
        <v>1019</v>
      </c>
      <c r="E68" s="319" t="s">
        <v>1074</v>
      </c>
      <c r="F68" s="307">
        <v>3</v>
      </c>
      <c r="G68" s="324">
        <f>SUM(G58,G49,G40,G65,G66,G67)</f>
        <v>0</v>
      </c>
      <c r="H68" s="324">
        <f t="shared" ref="H68:AA68" si="22">SUM(H58,H49,H40,H65,H66,H67)</f>
        <v>0</v>
      </c>
      <c r="I68" s="324">
        <f t="shared" si="22"/>
        <v>0</v>
      </c>
      <c r="J68" s="324">
        <f t="shared" si="22"/>
        <v>0</v>
      </c>
      <c r="K68" s="324">
        <f t="shared" si="22"/>
        <v>0</v>
      </c>
      <c r="L68" s="324">
        <f t="shared" si="22"/>
        <v>0</v>
      </c>
      <c r="M68" s="324">
        <f t="shared" si="22"/>
        <v>0</v>
      </c>
      <c r="N68" s="324">
        <f t="shared" si="22"/>
        <v>0</v>
      </c>
      <c r="O68" s="324">
        <f t="shared" si="22"/>
        <v>0</v>
      </c>
      <c r="P68" s="324">
        <f t="shared" si="22"/>
        <v>0</v>
      </c>
      <c r="Q68" s="324">
        <f t="shared" si="22"/>
        <v>0</v>
      </c>
      <c r="R68" s="324">
        <f t="shared" si="22"/>
        <v>0</v>
      </c>
      <c r="S68" s="324">
        <f t="shared" si="22"/>
        <v>0</v>
      </c>
      <c r="T68" s="324">
        <f t="shared" si="22"/>
        <v>0</v>
      </c>
      <c r="U68" s="324">
        <f t="shared" si="22"/>
        <v>0</v>
      </c>
      <c r="V68" s="324">
        <f t="shared" si="22"/>
        <v>0</v>
      </c>
      <c r="W68" s="324">
        <f t="shared" si="22"/>
        <v>0</v>
      </c>
      <c r="X68" s="324">
        <f t="shared" si="22"/>
        <v>0</v>
      </c>
      <c r="Y68" s="324">
        <f t="shared" si="22"/>
        <v>0</v>
      </c>
      <c r="Z68" s="324">
        <f t="shared" si="22"/>
        <v>0</v>
      </c>
      <c r="AA68" s="324">
        <f t="shared" si="22"/>
        <v>0</v>
      </c>
    </row>
    <row r="69" spans="2:27" ht="15" thickBot="1" x14ac:dyDescent="0.25">
      <c r="B69" s="255"/>
      <c r="C69" s="256"/>
      <c r="D69" s="62"/>
      <c r="E69" s="257"/>
      <c r="F69" s="258"/>
      <c r="G69" s="267"/>
      <c r="H69" s="267"/>
      <c r="I69" s="267"/>
      <c r="J69" s="267"/>
      <c r="K69" s="267"/>
      <c r="L69" s="267"/>
      <c r="M69" s="267"/>
      <c r="N69" s="267"/>
      <c r="O69" s="267"/>
      <c r="P69" s="267"/>
      <c r="Q69" s="267"/>
      <c r="R69" s="267"/>
      <c r="S69" s="267"/>
      <c r="T69" s="267"/>
      <c r="U69" s="267"/>
      <c r="V69" s="267"/>
      <c r="W69" s="267"/>
      <c r="X69" s="267"/>
      <c r="Y69" s="267"/>
      <c r="Z69" s="267"/>
      <c r="AA69" s="267"/>
    </row>
    <row r="70" spans="2:27" ht="60.75" thickBot="1" x14ac:dyDescent="0.25">
      <c r="B70" s="223" t="s">
        <v>1127</v>
      </c>
      <c r="G70" s="1524" t="s">
        <v>1031</v>
      </c>
      <c r="H70" s="1579"/>
      <c r="I70" s="1579"/>
      <c r="J70" s="1579"/>
      <c r="K70" s="1579"/>
      <c r="L70" s="1579"/>
      <c r="M70" s="1579"/>
      <c r="N70" s="1579"/>
      <c r="O70" s="1579"/>
      <c r="P70" s="1579"/>
      <c r="Q70" s="1525"/>
      <c r="R70" s="1524" t="s">
        <v>1032</v>
      </c>
      <c r="S70" s="1579"/>
      <c r="T70" s="1579"/>
      <c r="U70" s="1579"/>
      <c r="V70" s="1579"/>
      <c r="W70" s="1579"/>
      <c r="X70" s="1579"/>
      <c r="Y70" s="1579"/>
      <c r="Z70" s="1579"/>
      <c r="AA70" s="1525"/>
    </row>
    <row r="71" spans="2:27" ht="45.75" thickBot="1" x14ac:dyDescent="0.25">
      <c r="B71" s="260" t="s">
        <v>1033</v>
      </c>
      <c r="C71" s="261" t="s">
        <v>1015</v>
      </c>
      <c r="D71" s="261" t="s">
        <v>1016</v>
      </c>
      <c r="E71" s="261" t="s">
        <v>111</v>
      </c>
      <c r="F71" s="262" t="s">
        <v>112</v>
      </c>
      <c r="G71" s="260" t="s">
        <v>113</v>
      </c>
      <c r="H71" s="261" t="s">
        <v>114</v>
      </c>
      <c r="I71" s="261" t="s">
        <v>115</v>
      </c>
      <c r="J71" s="261" t="s">
        <v>116</v>
      </c>
      <c r="K71" s="261" t="s">
        <v>117</v>
      </c>
      <c r="L71" s="261" t="s">
        <v>118</v>
      </c>
      <c r="M71" s="261" t="s">
        <v>119</v>
      </c>
      <c r="N71" s="261" t="s">
        <v>120</v>
      </c>
      <c r="O71" s="261" t="s">
        <v>121</v>
      </c>
      <c r="P71" s="261" t="s">
        <v>122</v>
      </c>
      <c r="Q71" s="262" t="s">
        <v>123</v>
      </c>
      <c r="R71" s="265" t="s">
        <v>1034</v>
      </c>
      <c r="S71" s="263" t="s">
        <v>1035</v>
      </c>
      <c r="T71" s="263" t="s">
        <v>1036</v>
      </c>
      <c r="U71" s="263" t="s">
        <v>1037</v>
      </c>
      <c r="V71" s="263" t="s">
        <v>1038</v>
      </c>
      <c r="W71" s="263" t="s">
        <v>1039</v>
      </c>
      <c r="X71" s="263" t="s">
        <v>1040</v>
      </c>
      <c r="Y71" s="263" t="s">
        <v>1041</v>
      </c>
      <c r="Z71" s="263" t="s">
        <v>1042</v>
      </c>
      <c r="AA71" s="264" t="s">
        <v>1043</v>
      </c>
    </row>
    <row r="72" spans="2:27" x14ac:dyDescent="0.2">
      <c r="B72" s="253" t="s">
        <v>1128</v>
      </c>
      <c r="C72" s="50" t="s">
        <v>1129</v>
      </c>
      <c r="D72" s="58" t="s">
        <v>816</v>
      </c>
      <c r="E72" s="319" t="s">
        <v>251</v>
      </c>
      <c r="F72" s="307">
        <v>3</v>
      </c>
      <c r="G72" s="328">
        <f t="shared" ref="G72:AA72" si="23">SUM(G13,G16,G19,G22,G25,G32,G41,G50)</f>
        <v>0</v>
      </c>
      <c r="H72" s="328">
        <f t="shared" si="23"/>
        <v>0</v>
      </c>
      <c r="I72" s="328">
        <f t="shared" si="23"/>
        <v>0</v>
      </c>
      <c r="J72" s="328">
        <f t="shared" si="23"/>
        <v>0</v>
      </c>
      <c r="K72" s="328">
        <f t="shared" si="23"/>
        <v>0</v>
      </c>
      <c r="L72" s="328">
        <f t="shared" si="23"/>
        <v>0</v>
      </c>
      <c r="M72" s="328">
        <f t="shared" si="23"/>
        <v>0</v>
      </c>
      <c r="N72" s="328">
        <f t="shared" si="23"/>
        <v>0</v>
      </c>
      <c r="O72" s="328">
        <f t="shared" si="23"/>
        <v>0</v>
      </c>
      <c r="P72" s="328">
        <f t="shared" si="23"/>
        <v>0</v>
      </c>
      <c r="Q72" s="328">
        <f t="shared" si="23"/>
        <v>0</v>
      </c>
      <c r="R72" s="328">
        <f t="shared" si="23"/>
        <v>0</v>
      </c>
      <c r="S72" s="328">
        <f t="shared" si="23"/>
        <v>0</v>
      </c>
      <c r="T72" s="328">
        <f t="shared" si="23"/>
        <v>0</v>
      </c>
      <c r="U72" s="328">
        <f t="shared" si="23"/>
        <v>0</v>
      </c>
      <c r="V72" s="328">
        <f t="shared" si="23"/>
        <v>0</v>
      </c>
      <c r="W72" s="328">
        <f t="shared" si="23"/>
        <v>0</v>
      </c>
      <c r="X72" s="328">
        <f t="shared" si="23"/>
        <v>0</v>
      </c>
      <c r="Y72" s="328">
        <f t="shared" si="23"/>
        <v>0</v>
      </c>
      <c r="Z72" s="328">
        <f t="shared" si="23"/>
        <v>0</v>
      </c>
      <c r="AA72" s="329">
        <f t="shared" si="23"/>
        <v>0</v>
      </c>
    </row>
    <row r="73" spans="2:27" x14ac:dyDescent="0.2">
      <c r="B73" s="253" t="s">
        <v>1130</v>
      </c>
      <c r="C73" s="50" t="s">
        <v>1129</v>
      </c>
      <c r="D73" s="58" t="s">
        <v>811</v>
      </c>
      <c r="E73" s="319" t="s">
        <v>251</v>
      </c>
      <c r="F73" s="307">
        <v>3</v>
      </c>
      <c r="G73" s="328">
        <f t="shared" ref="G73:AA73" si="24">SUM(G14,G17,G20,G23,G26,G36,G45,G54)</f>
        <v>0</v>
      </c>
      <c r="H73" s="328">
        <f t="shared" si="24"/>
        <v>0</v>
      </c>
      <c r="I73" s="328">
        <f t="shared" si="24"/>
        <v>0</v>
      </c>
      <c r="J73" s="328">
        <f t="shared" si="24"/>
        <v>0</v>
      </c>
      <c r="K73" s="328">
        <f t="shared" si="24"/>
        <v>0</v>
      </c>
      <c r="L73" s="328">
        <f t="shared" si="24"/>
        <v>0</v>
      </c>
      <c r="M73" s="328">
        <f t="shared" si="24"/>
        <v>0</v>
      </c>
      <c r="N73" s="328">
        <f t="shared" si="24"/>
        <v>0</v>
      </c>
      <c r="O73" s="328">
        <f t="shared" si="24"/>
        <v>0</v>
      </c>
      <c r="P73" s="328">
        <f t="shared" si="24"/>
        <v>0</v>
      </c>
      <c r="Q73" s="328">
        <f t="shared" si="24"/>
        <v>0</v>
      </c>
      <c r="R73" s="328">
        <f t="shared" si="24"/>
        <v>0</v>
      </c>
      <c r="S73" s="328">
        <f t="shared" si="24"/>
        <v>0</v>
      </c>
      <c r="T73" s="328">
        <f t="shared" si="24"/>
        <v>0</v>
      </c>
      <c r="U73" s="328">
        <f t="shared" si="24"/>
        <v>0</v>
      </c>
      <c r="V73" s="328">
        <f t="shared" si="24"/>
        <v>0</v>
      </c>
      <c r="W73" s="328">
        <f t="shared" si="24"/>
        <v>0</v>
      </c>
      <c r="X73" s="328">
        <f t="shared" si="24"/>
        <v>0</v>
      </c>
      <c r="Y73" s="328">
        <f t="shared" si="24"/>
        <v>0</v>
      </c>
      <c r="Z73" s="328">
        <f t="shared" si="24"/>
        <v>0</v>
      </c>
      <c r="AA73" s="329">
        <f t="shared" si="24"/>
        <v>0</v>
      </c>
    </row>
    <row r="74" spans="2:27" ht="15" thickBot="1" x14ac:dyDescent="0.25">
      <c r="B74" s="254" t="s">
        <v>1131</v>
      </c>
      <c r="C74" s="51" t="s">
        <v>1129</v>
      </c>
      <c r="D74" s="60" t="s">
        <v>1019</v>
      </c>
      <c r="E74" s="320" t="s">
        <v>251</v>
      </c>
      <c r="F74" s="308">
        <v>3</v>
      </c>
      <c r="G74" s="324">
        <f t="shared" ref="G74:L74" si="25">SUM(G72:G73)</f>
        <v>0</v>
      </c>
      <c r="H74" s="324">
        <f t="shared" si="25"/>
        <v>0</v>
      </c>
      <c r="I74" s="324">
        <f t="shared" si="25"/>
        <v>0</v>
      </c>
      <c r="J74" s="324">
        <f t="shared" si="25"/>
        <v>0</v>
      </c>
      <c r="K74" s="324">
        <f t="shared" si="25"/>
        <v>0</v>
      </c>
      <c r="L74" s="324">
        <f t="shared" si="25"/>
        <v>0</v>
      </c>
      <c r="M74" s="324">
        <f t="shared" ref="M74:AA74" si="26">SUM(M72:M73)</f>
        <v>0</v>
      </c>
      <c r="N74" s="324">
        <f t="shared" si="26"/>
        <v>0</v>
      </c>
      <c r="O74" s="324">
        <f t="shared" si="26"/>
        <v>0</v>
      </c>
      <c r="P74" s="324">
        <f t="shared" si="26"/>
        <v>0</v>
      </c>
      <c r="Q74" s="324">
        <f t="shared" si="26"/>
        <v>0</v>
      </c>
      <c r="R74" s="324">
        <f t="shared" si="26"/>
        <v>0</v>
      </c>
      <c r="S74" s="324">
        <f t="shared" si="26"/>
        <v>0</v>
      </c>
      <c r="T74" s="324">
        <f t="shared" si="26"/>
        <v>0</v>
      </c>
      <c r="U74" s="324">
        <f t="shared" si="26"/>
        <v>0</v>
      </c>
      <c r="V74" s="324">
        <f t="shared" si="26"/>
        <v>0</v>
      </c>
      <c r="W74" s="324">
        <f t="shared" si="26"/>
        <v>0</v>
      </c>
      <c r="X74" s="324">
        <f t="shared" si="26"/>
        <v>0</v>
      </c>
      <c r="Y74" s="324">
        <f t="shared" si="26"/>
        <v>0</v>
      </c>
      <c r="Z74" s="324">
        <f t="shared" si="26"/>
        <v>0</v>
      </c>
      <c r="AA74" s="327">
        <f t="shared" si="26"/>
        <v>0</v>
      </c>
    </row>
    <row r="75" spans="2:27" ht="15" thickBot="1" x14ac:dyDescent="0.25">
      <c r="B75" s="255"/>
      <c r="C75" s="256"/>
      <c r="D75" s="62"/>
      <c r="E75" s="257"/>
      <c r="F75" s="258"/>
      <c r="G75" s="267"/>
      <c r="H75" s="267"/>
      <c r="I75" s="267"/>
      <c r="J75" s="267"/>
      <c r="K75" s="267"/>
      <c r="L75" s="267"/>
      <c r="M75" s="267"/>
      <c r="N75" s="267"/>
      <c r="O75" s="267"/>
      <c r="P75" s="267"/>
      <c r="Q75" s="267"/>
      <c r="R75" s="267"/>
      <c r="S75" s="267"/>
      <c r="T75" s="267"/>
      <c r="U75" s="267"/>
      <c r="V75" s="267"/>
      <c r="W75" s="267"/>
      <c r="X75" s="267"/>
      <c r="Y75" s="267"/>
      <c r="Z75" s="267"/>
      <c r="AA75" s="267"/>
    </row>
    <row r="76" spans="2:27" ht="45.75" thickBot="1" x14ac:dyDescent="0.25">
      <c r="B76" s="223" t="s">
        <v>1132</v>
      </c>
      <c r="G76" s="1524" t="s">
        <v>1031</v>
      </c>
      <c r="H76" s="1579"/>
      <c r="I76" s="1579"/>
      <c r="J76" s="1579"/>
      <c r="K76" s="1579"/>
      <c r="L76" s="1579"/>
      <c r="M76" s="1579"/>
      <c r="N76" s="1579"/>
      <c r="O76" s="1579"/>
      <c r="P76" s="1579"/>
      <c r="Q76" s="1525"/>
      <c r="R76" s="1524" t="s">
        <v>1032</v>
      </c>
      <c r="S76" s="1579"/>
      <c r="T76" s="1579"/>
      <c r="U76" s="1579"/>
      <c r="V76" s="1579"/>
      <c r="W76" s="1579"/>
      <c r="X76" s="1579"/>
      <c r="Y76" s="1579"/>
      <c r="Z76" s="1579"/>
      <c r="AA76" s="1525"/>
    </row>
    <row r="77" spans="2:27" ht="45.75" thickBot="1" x14ac:dyDescent="0.25">
      <c r="B77" s="260" t="s">
        <v>1033</v>
      </c>
      <c r="C77" s="261" t="s">
        <v>1133</v>
      </c>
      <c r="D77" s="261" t="s">
        <v>1016</v>
      </c>
      <c r="E77" s="261" t="s">
        <v>111</v>
      </c>
      <c r="F77" s="262" t="s">
        <v>112</v>
      </c>
      <c r="G77" s="260" t="s">
        <v>113</v>
      </c>
      <c r="H77" s="261" t="s">
        <v>114</v>
      </c>
      <c r="I77" s="261" t="s">
        <v>115</v>
      </c>
      <c r="J77" s="261" t="s">
        <v>116</v>
      </c>
      <c r="K77" s="261" t="s">
        <v>117</v>
      </c>
      <c r="L77" s="261" t="s">
        <v>118</v>
      </c>
      <c r="M77" s="261" t="s">
        <v>119</v>
      </c>
      <c r="N77" s="261" t="s">
        <v>120</v>
      </c>
      <c r="O77" s="261" t="s">
        <v>121</v>
      </c>
      <c r="P77" s="261" t="s">
        <v>122</v>
      </c>
      <c r="Q77" s="262" t="s">
        <v>123</v>
      </c>
      <c r="R77" s="265" t="s">
        <v>1034</v>
      </c>
      <c r="S77" s="263" t="s">
        <v>1035</v>
      </c>
      <c r="T77" s="263" t="s">
        <v>1036</v>
      </c>
      <c r="U77" s="263" t="s">
        <v>1037</v>
      </c>
      <c r="V77" s="263" t="s">
        <v>1038</v>
      </c>
      <c r="W77" s="263" t="s">
        <v>1039</v>
      </c>
      <c r="X77" s="263" t="s">
        <v>1040</v>
      </c>
      <c r="Y77" s="263" t="s">
        <v>1041</v>
      </c>
      <c r="Z77" s="263" t="s">
        <v>1042</v>
      </c>
      <c r="AA77" s="264" t="s">
        <v>1043</v>
      </c>
    </row>
    <row r="78" spans="2:27" x14ac:dyDescent="0.2">
      <c r="B78" s="1213" t="s">
        <v>1134</v>
      </c>
      <c r="C78" s="1214" t="s">
        <v>1135</v>
      </c>
      <c r="D78" s="1215" t="s">
        <v>1136</v>
      </c>
      <c r="E78" s="1216" t="s">
        <v>141</v>
      </c>
      <c r="F78" s="1217">
        <v>2</v>
      </c>
      <c r="G78" s="446"/>
      <c r="H78" s="447"/>
      <c r="I78" s="447"/>
      <c r="J78" s="447"/>
      <c r="K78" s="447"/>
      <c r="L78" s="332"/>
      <c r="M78" s="332"/>
      <c r="N78" s="332"/>
      <c r="O78" s="332"/>
      <c r="P78" s="332"/>
      <c r="Q78" s="332"/>
      <c r="R78" s="332"/>
      <c r="S78" s="332"/>
      <c r="T78" s="332"/>
      <c r="U78" s="332"/>
      <c r="V78" s="332"/>
      <c r="W78" s="332"/>
      <c r="X78" s="332"/>
      <c r="Y78" s="332"/>
      <c r="Z78" s="332"/>
      <c r="AA78" s="333"/>
    </row>
    <row r="79" spans="2:27" x14ac:dyDescent="0.2">
      <c r="B79" s="253" t="s">
        <v>1137</v>
      </c>
      <c r="C79" s="50" t="s">
        <v>1138</v>
      </c>
      <c r="D79" s="58" t="s">
        <v>1136</v>
      </c>
      <c r="E79" s="59" t="s">
        <v>141</v>
      </c>
      <c r="F79" s="307">
        <v>2</v>
      </c>
      <c r="G79" s="446"/>
      <c r="H79" s="447"/>
      <c r="I79" s="447"/>
      <c r="J79" s="447"/>
      <c r="K79" s="447"/>
      <c r="L79" s="332"/>
      <c r="M79" s="332"/>
      <c r="N79" s="332"/>
      <c r="O79" s="332"/>
      <c r="P79" s="332"/>
      <c r="Q79" s="332"/>
      <c r="R79" s="332"/>
      <c r="S79" s="332"/>
      <c r="T79" s="332"/>
      <c r="U79" s="332"/>
      <c r="V79" s="332"/>
      <c r="W79" s="332"/>
      <c r="X79" s="332"/>
      <c r="Y79" s="332"/>
      <c r="Z79" s="332"/>
      <c r="AA79" s="333"/>
    </row>
    <row r="80" spans="2:27" x14ac:dyDescent="0.2">
      <c r="B80" s="253" t="s">
        <v>1139</v>
      </c>
      <c r="C80" s="50" t="s">
        <v>1058</v>
      </c>
      <c r="D80" s="58" t="s">
        <v>1136</v>
      </c>
      <c r="E80" s="59" t="s">
        <v>141</v>
      </c>
      <c r="F80" s="307">
        <v>2</v>
      </c>
      <c r="G80" s="446"/>
      <c r="H80" s="447"/>
      <c r="I80" s="447"/>
      <c r="J80" s="447"/>
      <c r="K80" s="447"/>
      <c r="L80" s="332"/>
      <c r="M80" s="332"/>
      <c r="N80" s="332"/>
      <c r="O80" s="332"/>
      <c r="P80" s="332"/>
      <c r="Q80" s="332"/>
      <c r="R80" s="332"/>
      <c r="S80" s="332"/>
      <c r="T80" s="332"/>
      <c r="U80" s="332"/>
      <c r="V80" s="332"/>
      <c r="W80" s="332"/>
      <c r="X80" s="332"/>
      <c r="Y80" s="332"/>
      <c r="Z80" s="332"/>
      <c r="AA80" s="333"/>
    </row>
    <row r="81" spans="2:27" x14ac:dyDescent="0.2">
      <c r="B81" s="253" t="s">
        <v>1140</v>
      </c>
      <c r="C81" s="50" t="s">
        <v>1141</v>
      </c>
      <c r="D81" s="58" t="s">
        <v>1136</v>
      </c>
      <c r="E81" s="59" t="s">
        <v>141</v>
      </c>
      <c r="F81" s="307">
        <v>2</v>
      </c>
      <c r="G81" s="446"/>
      <c r="H81" s="447"/>
      <c r="I81" s="447"/>
      <c r="J81" s="447"/>
      <c r="K81" s="447"/>
      <c r="L81" s="332"/>
      <c r="M81" s="332"/>
      <c r="N81" s="332"/>
      <c r="O81" s="332"/>
      <c r="P81" s="332"/>
      <c r="Q81" s="332"/>
      <c r="R81" s="332"/>
      <c r="S81" s="332"/>
      <c r="T81" s="332"/>
      <c r="U81" s="332"/>
      <c r="V81" s="332"/>
      <c r="W81" s="332"/>
      <c r="X81" s="332"/>
      <c r="Y81" s="332"/>
      <c r="Z81" s="332"/>
      <c r="AA81" s="333"/>
    </row>
    <row r="82" spans="2:27" x14ac:dyDescent="0.2">
      <c r="B82" s="253" t="s">
        <v>1142</v>
      </c>
      <c r="C82" s="50" t="s">
        <v>1143</v>
      </c>
      <c r="D82" s="58" t="s">
        <v>1136</v>
      </c>
      <c r="E82" s="59" t="s">
        <v>141</v>
      </c>
      <c r="F82" s="307">
        <v>2</v>
      </c>
      <c r="G82" s="1212">
        <f>SUM(G83:G89)</f>
        <v>0</v>
      </c>
      <c r="H82" s="1212">
        <f t="shared" ref="H82:K82" si="27">SUM(H83:H89)</f>
        <v>0</v>
      </c>
      <c r="I82" s="1212">
        <f t="shared" si="27"/>
        <v>0</v>
      </c>
      <c r="J82" s="1212">
        <f t="shared" si="27"/>
        <v>0</v>
      </c>
      <c r="K82" s="1212">
        <f t="shared" si="27"/>
        <v>0</v>
      </c>
      <c r="L82" s="1212">
        <f t="shared" ref="L82:AA82" si="28">SUM(L83:L89)</f>
        <v>0</v>
      </c>
      <c r="M82" s="1212">
        <f t="shared" si="28"/>
        <v>0</v>
      </c>
      <c r="N82" s="1212">
        <f t="shared" si="28"/>
        <v>0</v>
      </c>
      <c r="O82" s="1212">
        <f t="shared" si="28"/>
        <v>0</v>
      </c>
      <c r="P82" s="1212">
        <f t="shared" si="28"/>
        <v>0</v>
      </c>
      <c r="Q82" s="1212">
        <f t="shared" si="28"/>
        <v>0</v>
      </c>
      <c r="R82" s="1212">
        <f t="shared" si="28"/>
        <v>0</v>
      </c>
      <c r="S82" s="1212">
        <f t="shared" si="28"/>
        <v>0</v>
      </c>
      <c r="T82" s="1212">
        <f t="shared" si="28"/>
        <v>0</v>
      </c>
      <c r="U82" s="1212">
        <f t="shared" si="28"/>
        <v>0</v>
      </c>
      <c r="V82" s="1212">
        <f t="shared" si="28"/>
        <v>0</v>
      </c>
      <c r="W82" s="1212">
        <f t="shared" si="28"/>
        <v>0</v>
      </c>
      <c r="X82" s="1212">
        <f t="shared" si="28"/>
        <v>0</v>
      </c>
      <c r="Y82" s="1212">
        <f t="shared" si="28"/>
        <v>0</v>
      </c>
      <c r="Z82" s="1212">
        <f t="shared" si="28"/>
        <v>0</v>
      </c>
      <c r="AA82" s="1212">
        <f t="shared" si="28"/>
        <v>0</v>
      </c>
    </row>
    <row r="83" spans="2:27" x14ac:dyDescent="0.2">
      <c r="B83" s="253" t="s">
        <v>1144</v>
      </c>
      <c r="C83" s="50" t="s">
        <v>1145</v>
      </c>
      <c r="D83" s="58" t="s">
        <v>1136</v>
      </c>
      <c r="E83" s="59" t="s">
        <v>141</v>
      </c>
      <c r="F83" s="307">
        <v>2</v>
      </c>
      <c r="G83" s="446"/>
      <c r="H83" s="447"/>
      <c r="I83" s="447"/>
      <c r="J83" s="447"/>
      <c r="K83" s="447"/>
      <c r="L83" s="332"/>
      <c r="M83" s="332"/>
      <c r="N83" s="332"/>
      <c r="O83" s="332"/>
      <c r="P83" s="332"/>
      <c r="Q83" s="332"/>
      <c r="R83" s="332"/>
      <c r="S83" s="332"/>
      <c r="T83" s="332"/>
      <c r="U83" s="332"/>
      <c r="V83" s="332"/>
      <c r="W83" s="332"/>
      <c r="X83" s="332"/>
      <c r="Y83" s="332"/>
      <c r="Z83" s="332"/>
      <c r="AA83" s="333"/>
    </row>
    <row r="84" spans="2:27" x14ac:dyDescent="0.2">
      <c r="B84" s="253" t="s">
        <v>1146</v>
      </c>
      <c r="C84" s="50" t="s">
        <v>1147</v>
      </c>
      <c r="D84" s="58" t="s">
        <v>1136</v>
      </c>
      <c r="E84" s="59" t="s">
        <v>141</v>
      </c>
      <c r="F84" s="307">
        <v>2</v>
      </c>
      <c r="G84" s="446"/>
      <c r="H84" s="447"/>
      <c r="I84" s="447"/>
      <c r="J84" s="447"/>
      <c r="K84" s="447"/>
      <c r="L84" s="332"/>
      <c r="M84" s="332"/>
      <c r="N84" s="332"/>
      <c r="O84" s="332"/>
      <c r="P84" s="332"/>
      <c r="Q84" s="332"/>
      <c r="R84" s="332"/>
      <c r="S84" s="332"/>
      <c r="T84" s="332"/>
      <c r="U84" s="332"/>
      <c r="V84" s="332"/>
      <c r="W84" s="332"/>
      <c r="X84" s="332"/>
      <c r="Y84" s="332"/>
      <c r="Z84" s="332"/>
      <c r="AA84" s="333"/>
    </row>
    <row r="85" spans="2:27" x14ac:dyDescent="0.2">
      <c r="B85" s="253" t="s">
        <v>1148</v>
      </c>
      <c r="C85" s="50" t="s">
        <v>1149</v>
      </c>
      <c r="D85" s="58" t="s">
        <v>1136</v>
      </c>
      <c r="E85" s="59" t="s">
        <v>141</v>
      </c>
      <c r="F85" s="307">
        <v>2</v>
      </c>
      <c r="G85" s="446"/>
      <c r="H85" s="447"/>
      <c r="I85" s="447"/>
      <c r="J85" s="447"/>
      <c r="K85" s="447"/>
      <c r="L85" s="332"/>
      <c r="M85" s="332"/>
      <c r="N85" s="332"/>
      <c r="O85" s="332"/>
      <c r="P85" s="332"/>
      <c r="Q85" s="332"/>
      <c r="R85" s="332"/>
      <c r="S85" s="332"/>
      <c r="T85" s="332"/>
      <c r="U85" s="332"/>
      <c r="V85" s="332"/>
      <c r="W85" s="332"/>
      <c r="X85" s="332"/>
      <c r="Y85" s="332"/>
      <c r="Z85" s="332"/>
      <c r="AA85" s="333"/>
    </row>
    <row r="86" spans="2:27" ht="28.5" x14ac:dyDescent="0.2">
      <c r="B86" s="253" t="s">
        <v>1150</v>
      </c>
      <c r="C86" s="50" t="s">
        <v>1151</v>
      </c>
      <c r="D86" s="58" t="s">
        <v>1136</v>
      </c>
      <c r="E86" s="59" t="s">
        <v>141</v>
      </c>
      <c r="F86" s="307">
        <v>2</v>
      </c>
      <c r="G86" s="446"/>
      <c r="H86" s="447"/>
      <c r="I86" s="447"/>
      <c r="J86" s="447"/>
      <c r="K86" s="447"/>
      <c r="L86" s="332"/>
      <c r="M86" s="332"/>
      <c r="N86" s="332"/>
      <c r="O86" s="332"/>
      <c r="P86" s="332"/>
      <c r="Q86" s="332"/>
      <c r="R86" s="332"/>
      <c r="S86" s="332"/>
      <c r="T86" s="332"/>
      <c r="U86" s="332"/>
      <c r="V86" s="332"/>
      <c r="W86" s="332"/>
      <c r="X86" s="332"/>
      <c r="Y86" s="332"/>
      <c r="Z86" s="332"/>
      <c r="AA86" s="333"/>
    </row>
    <row r="87" spans="2:27" ht="28.5" x14ac:dyDescent="0.2">
      <c r="B87" s="253" t="s">
        <v>1152</v>
      </c>
      <c r="C87" s="50" t="s">
        <v>1153</v>
      </c>
      <c r="D87" s="58" t="s">
        <v>1136</v>
      </c>
      <c r="E87" s="59" t="s">
        <v>141</v>
      </c>
      <c r="F87" s="307">
        <v>2</v>
      </c>
      <c r="G87" s="446"/>
      <c r="H87" s="447"/>
      <c r="I87" s="447"/>
      <c r="J87" s="447"/>
      <c r="K87" s="447"/>
      <c r="L87" s="332"/>
      <c r="M87" s="332"/>
      <c r="N87" s="332"/>
      <c r="O87" s="332"/>
      <c r="P87" s="332"/>
      <c r="Q87" s="332"/>
      <c r="R87" s="332"/>
      <c r="S87" s="332"/>
      <c r="T87" s="332"/>
      <c r="U87" s="332"/>
      <c r="V87" s="332"/>
      <c r="W87" s="332"/>
      <c r="X87" s="332"/>
      <c r="Y87" s="332"/>
      <c r="Z87" s="332"/>
      <c r="AA87" s="333"/>
    </row>
    <row r="88" spans="2:27" ht="28.5" x14ac:dyDescent="0.2">
      <c r="B88" s="253" t="s">
        <v>1154</v>
      </c>
      <c r="C88" s="50" t="s">
        <v>1155</v>
      </c>
      <c r="D88" s="58" t="s">
        <v>1136</v>
      </c>
      <c r="E88" s="59" t="s">
        <v>141</v>
      </c>
      <c r="F88" s="307">
        <v>2</v>
      </c>
      <c r="G88" s="446"/>
      <c r="H88" s="447"/>
      <c r="I88" s="447"/>
      <c r="J88" s="447"/>
      <c r="K88" s="447"/>
      <c r="L88" s="332"/>
      <c r="M88" s="332"/>
      <c r="N88" s="332"/>
      <c r="O88" s="332"/>
      <c r="P88" s="332"/>
      <c r="Q88" s="332"/>
      <c r="R88" s="332"/>
      <c r="S88" s="332"/>
      <c r="T88" s="332"/>
      <c r="U88" s="332"/>
      <c r="V88" s="332"/>
      <c r="W88" s="332"/>
      <c r="X88" s="332"/>
      <c r="Y88" s="332"/>
      <c r="Z88" s="332"/>
      <c r="AA88" s="333"/>
    </row>
    <row r="89" spans="2:27" ht="29.25" thickBot="1" x14ac:dyDescent="0.25">
      <c r="B89" s="254" t="s">
        <v>1156</v>
      </c>
      <c r="C89" s="51" t="s">
        <v>1157</v>
      </c>
      <c r="D89" s="60" t="s">
        <v>1136</v>
      </c>
      <c r="E89" s="61" t="s">
        <v>141</v>
      </c>
      <c r="F89" s="308">
        <v>2</v>
      </c>
      <c r="G89" s="446"/>
      <c r="H89" s="447"/>
      <c r="I89" s="447"/>
      <c r="J89" s="447"/>
      <c r="K89" s="447"/>
      <c r="L89" s="332"/>
      <c r="M89" s="332"/>
      <c r="N89" s="332"/>
      <c r="O89" s="332"/>
      <c r="P89" s="332"/>
      <c r="Q89" s="332"/>
      <c r="R89" s="332"/>
      <c r="S89" s="332"/>
      <c r="T89" s="332"/>
      <c r="U89" s="332"/>
      <c r="V89" s="332"/>
      <c r="W89" s="332"/>
      <c r="X89" s="332"/>
      <c r="Y89" s="332"/>
      <c r="Z89" s="332"/>
      <c r="AA89" s="333"/>
    </row>
    <row r="90" spans="2:27" ht="15" thickBot="1" x14ac:dyDescent="0.25">
      <c r="B90" s="255"/>
      <c r="C90" s="256"/>
      <c r="D90" s="62"/>
      <c r="E90" s="257"/>
      <c r="F90" s="258"/>
      <c r="G90" s="267"/>
      <c r="H90" s="267"/>
      <c r="I90" s="267"/>
      <c r="J90" s="267"/>
      <c r="K90" s="267"/>
      <c r="L90" s="267"/>
      <c r="M90" s="267"/>
      <c r="N90" s="267"/>
      <c r="O90" s="267"/>
      <c r="P90" s="267"/>
      <c r="Q90" s="267"/>
      <c r="R90" s="267"/>
      <c r="S90" s="267"/>
      <c r="T90" s="267"/>
      <c r="U90" s="267"/>
      <c r="V90" s="267"/>
      <c r="W90" s="267"/>
      <c r="X90" s="267"/>
      <c r="Y90" s="267"/>
      <c r="Z90" s="267"/>
      <c r="AA90" s="267"/>
    </row>
    <row r="91" spans="2:27" ht="45.75" thickBot="1" x14ac:dyDescent="0.25">
      <c r="B91" s="223" t="s">
        <v>1158</v>
      </c>
      <c r="G91" s="1524" t="s">
        <v>1031</v>
      </c>
      <c r="H91" s="1579"/>
      <c r="I91" s="1579"/>
      <c r="J91" s="1579"/>
      <c r="K91" s="1579"/>
      <c r="L91" s="1579"/>
      <c r="M91" s="1579"/>
      <c r="N91" s="1579"/>
      <c r="O91" s="1579"/>
      <c r="P91" s="1579"/>
      <c r="Q91" s="1525"/>
      <c r="R91" s="1524" t="s">
        <v>1032</v>
      </c>
      <c r="S91" s="1579"/>
      <c r="T91" s="1579"/>
      <c r="U91" s="1579"/>
      <c r="V91" s="1579"/>
      <c r="W91" s="1579"/>
      <c r="X91" s="1579"/>
      <c r="Y91" s="1579"/>
      <c r="Z91" s="1579"/>
      <c r="AA91" s="1525"/>
    </row>
    <row r="92" spans="2:27" ht="45.75" thickBot="1" x14ac:dyDescent="0.25">
      <c r="B92" s="260" t="s">
        <v>1033</v>
      </c>
      <c r="C92" s="261" t="s">
        <v>1015</v>
      </c>
      <c r="D92" s="261" t="s">
        <v>1016</v>
      </c>
      <c r="E92" s="261" t="s">
        <v>111</v>
      </c>
      <c r="F92" s="262" t="s">
        <v>112</v>
      </c>
      <c r="G92" s="260" t="s">
        <v>113</v>
      </c>
      <c r="H92" s="261" t="s">
        <v>114</v>
      </c>
      <c r="I92" s="261" t="s">
        <v>115</v>
      </c>
      <c r="J92" s="261" t="s">
        <v>116</v>
      </c>
      <c r="K92" s="261" t="s">
        <v>117</v>
      </c>
      <c r="L92" s="261" t="s">
        <v>118</v>
      </c>
      <c r="M92" s="261" t="s">
        <v>119</v>
      </c>
      <c r="N92" s="261" t="s">
        <v>120</v>
      </c>
      <c r="O92" s="261" t="s">
        <v>121</v>
      </c>
      <c r="P92" s="261" t="s">
        <v>122</v>
      </c>
      <c r="Q92" s="262" t="s">
        <v>123</v>
      </c>
      <c r="R92" s="265" t="s">
        <v>1034</v>
      </c>
      <c r="S92" s="263" t="s">
        <v>1035</v>
      </c>
      <c r="T92" s="263" t="s">
        <v>1036</v>
      </c>
      <c r="U92" s="263" t="s">
        <v>1037</v>
      </c>
      <c r="V92" s="263" t="s">
        <v>1038</v>
      </c>
      <c r="W92" s="263" t="s">
        <v>1039</v>
      </c>
      <c r="X92" s="263" t="s">
        <v>1040</v>
      </c>
      <c r="Y92" s="263" t="s">
        <v>1041</v>
      </c>
      <c r="Z92" s="263" t="s">
        <v>1042</v>
      </c>
      <c r="AA92" s="264" t="s">
        <v>1043</v>
      </c>
    </row>
    <row r="93" spans="2:27" x14ac:dyDescent="0.2">
      <c r="B93" s="253" t="s">
        <v>1159</v>
      </c>
      <c r="C93" s="50" t="s">
        <v>1160</v>
      </c>
      <c r="D93" s="58" t="s">
        <v>1019</v>
      </c>
      <c r="E93" s="319" t="s">
        <v>251</v>
      </c>
      <c r="F93" s="307">
        <v>3</v>
      </c>
      <c r="G93" s="444"/>
      <c r="H93" s="445"/>
      <c r="I93" s="445"/>
      <c r="J93" s="445"/>
      <c r="K93" s="445"/>
      <c r="L93" s="330"/>
      <c r="M93" s="330"/>
      <c r="N93" s="330"/>
      <c r="O93" s="330"/>
      <c r="P93" s="330"/>
      <c r="Q93" s="330"/>
      <c r="R93" s="330"/>
      <c r="S93" s="330"/>
      <c r="T93" s="330"/>
      <c r="U93" s="330"/>
      <c r="V93" s="330"/>
      <c r="W93" s="330"/>
      <c r="X93" s="330"/>
      <c r="Y93" s="330"/>
      <c r="Z93" s="330"/>
      <c r="AA93" s="331"/>
    </row>
    <row r="94" spans="2:27" ht="15" thickBot="1" x14ac:dyDescent="0.25">
      <c r="B94" s="254" t="s">
        <v>1161</v>
      </c>
      <c r="C94" s="51" t="s">
        <v>1162</v>
      </c>
      <c r="D94" s="60" t="s">
        <v>1019</v>
      </c>
      <c r="E94" s="320" t="s">
        <v>251</v>
      </c>
      <c r="F94" s="308">
        <v>3</v>
      </c>
      <c r="G94" s="448"/>
      <c r="H94" s="449"/>
      <c r="I94" s="449"/>
      <c r="J94" s="449"/>
      <c r="K94" s="449"/>
      <c r="L94" s="334"/>
      <c r="M94" s="334"/>
      <c r="N94" s="334"/>
      <c r="O94" s="334"/>
      <c r="P94" s="334"/>
      <c r="Q94" s="334"/>
      <c r="R94" s="334"/>
      <c r="S94" s="334"/>
      <c r="T94" s="334"/>
      <c r="U94" s="334"/>
      <c r="V94" s="334"/>
      <c r="W94" s="334"/>
      <c r="X94" s="334"/>
      <c r="Y94" s="334"/>
      <c r="Z94" s="334"/>
      <c r="AA94" s="335"/>
    </row>
    <row r="95" spans="2:27" ht="15" x14ac:dyDescent="0.25">
      <c r="B95" s="249"/>
      <c r="C95" s="268"/>
      <c r="D95" s="268"/>
      <c r="E95" s="268"/>
      <c r="F95" s="268"/>
    </row>
    <row r="96" spans="2:27" ht="15" thickBot="1" x14ac:dyDescent="0.25"/>
    <row r="97" spans="2:27" ht="30.75" thickBot="1" x14ac:dyDescent="0.25">
      <c r="B97" s="457" t="s">
        <v>56</v>
      </c>
      <c r="C97" s="69" t="str">
        <f>'TITLE PAGE'!$D$18</f>
        <v>Veolia Water Projects Limited</v>
      </c>
      <c r="D97" s="455" t="s">
        <v>2</v>
      </c>
      <c r="E97" s="454"/>
      <c r="G97" s="1272" t="s">
        <v>55</v>
      </c>
    </row>
    <row r="98" spans="2:27" ht="29.25" thickBot="1" x14ac:dyDescent="0.25">
      <c r="B98" s="456" t="s">
        <v>107</v>
      </c>
      <c r="C98" s="1308" t="s">
        <v>1163</v>
      </c>
      <c r="D98" s="450" t="s">
        <v>1029</v>
      </c>
      <c r="E98" s="451" t="s">
        <v>762</v>
      </c>
    </row>
    <row r="99" spans="2:27" ht="15" thickBot="1" x14ac:dyDescent="0.25"/>
    <row r="100" spans="2:27" ht="45.75" thickBot="1" x14ac:dyDescent="0.25">
      <c r="B100" s="223" t="s">
        <v>1030</v>
      </c>
      <c r="G100" s="1524" t="s">
        <v>1031</v>
      </c>
      <c r="H100" s="1579"/>
      <c r="I100" s="1579"/>
      <c r="J100" s="1579"/>
      <c r="K100" s="1579"/>
      <c r="L100" s="1579"/>
      <c r="M100" s="1579"/>
      <c r="N100" s="1579"/>
      <c r="O100" s="1579"/>
      <c r="P100" s="1579"/>
      <c r="Q100" s="1525"/>
      <c r="R100" s="1524" t="s">
        <v>1032</v>
      </c>
      <c r="S100" s="1579"/>
      <c r="T100" s="1579"/>
      <c r="U100" s="1579"/>
      <c r="V100" s="1579"/>
      <c r="W100" s="1579"/>
      <c r="X100" s="1579"/>
      <c r="Y100" s="1579"/>
      <c r="Z100" s="1579"/>
      <c r="AA100" s="1525"/>
    </row>
    <row r="101" spans="2:27" ht="45.75" thickBot="1" x14ac:dyDescent="0.25">
      <c r="B101" s="260" t="s">
        <v>1033</v>
      </c>
      <c r="C101" s="261" t="s">
        <v>1015</v>
      </c>
      <c r="D101" s="261" t="s">
        <v>1016</v>
      </c>
      <c r="E101" s="261" t="s">
        <v>111</v>
      </c>
      <c r="F101" s="262" t="s">
        <v>112</v>
      </c>
      <c r="G101" s="260" t="s">
        <v>113</v>
      </c>
      <c r="H101" s="261" t="s">
        <v>114</v>
      </c>
      <c r="I101" s="261" t="s">
        <v>115</v>
      </c>
      <c r="J101" s="261" t="s">
        <v>116</v>
      </c>
      <c r="K101" s="261" t="s">
        <v>117</v>
      </c>
      <c r="L101" s="261" t="s">
        <v>118</v>
      </c>
      <c r="M101" s="261" t="s">
        <v>119</v>
      </c>
      <c r="N101" s="261" t="s">
        <v>120</v>
      </c>
      <c r="O101" s="261" t="s">
        <v>121</v>
      </c>
      <c r="P101" s="261" t="s">
        <v>122</v>
      </c>
      <c r="Q101" s="262" t="s">
        <v>123</v>
      </c>
      <c r="R101" s="265" t="s">
        <v>1034</v>
      </c>
      <c r="S101" s="263" t="s">
        <v>1035</v>
      </c>
      <c r="T101" s="263" t="s">
        <v>1036</v>
      </c>
      <c r="U101" s="263" t="s">
        <v>1037</v>
      </c>
      <c r="V101" s="263" t="s">
        <v>1038</v>
      </c>
      <c r="W101" s="263" t="s">
        <v>1039</v>
      </c>
      <c r="X101" s="263" t="s">
        <v>1040</v>
      </c>
      <c r="Y101" s="263" t="s">
        <v>1041</v>
      </c>
      <c r="Z101" s="263" t="s">
        <v>1042</v>
      </c>
      <c r="AA101" s="264" t="s">
        <v>1043</v>
      </c>
    </row>
    <row r="102" spans="2:27" x14ac:dyDescent="0.2">
      <c r="B102" s="259" t="s">
        <v>1044</v>
      </c>
      <c r="C102" s="250" t="s">
        <v>1018</v>
      </c>
      <c r="D102" s="251" t="s">
        <v>1019</v>
      </c>
      <c r="E102" s="321" t="s">
        <v>251</v>
      </c>
      <c r="F102" s="318">
        <v>3</v>
      </c>
      <c r="G102" s="440"/>
      <c r="H102" s="441"/>
      <c r="I102" s="441"/>
      <c r="J102" s="441"/>
      <c r="K102" s="441"/>
      <c r="L102" s="441"/>
      <c r="M102" s="322"/>
      <c r="N102" s="322"/>
      <c r="O102" s="322"/>
      <c r="P102" s="322"/>
      <c r="Q102" s="322"/>
      <c r="R102" s="322"/>
      <c r="S102" s="322"/>
      <c r="T102" s="322"/>
      <c r="U102" s="322"/>
      <c r="V102" s="322"/>
      <c r="W102" s="322"/>
      <c r="X102" s="322"/>
      <c r="Y102" s="322"/>
      <c r="Z102" s="322"/>
      <c r="AA102" s="325"/>
    </row>
    <row r="103" spans="2:27" x14ac:dyDescent="0.2">
      <c r="B103" s="253" t="s">
        <v>1045</v>
      </c>
      <c r="C103" s="50" t="s">
        <v>1021</v>
      </c>
      <c r="D103" s="58" t="s">
        <v>1019</v>
      </c>
      <c r="E103" s="319" t="s">
        <v>251</v>
      </c>
      <c r="F103" s="307">
        <v>3</v>
      </c>
      <c r="G103" s="442"/>
      <c r="H103" s="443"/>
      <c r="I103" s="443"/>
      <c r="J103" s="443"/>
      <c r="K103" s="443"/>
      <c r="L103" s="443"/>
      <c r="M103" s="323"/>
      <c r="N103" s="323"/>
      <c r="O103" s="323"/>
      <c r="P103" s="323"/>
      <c r="Q103" s="323"/>
      <c r="R103" s="323"/>
      <c r="S103" s="323"/>
      <c r="T103" s="323"/>
      <c r="U103" s="323"/>
      <c r="V103" s="323"/>
      <c r="W103" s="323"/>
      <c r="X103" s="323"/>
      <c r="Y103" s="323"/>
      <c r="Z103" s="323"/>
      <c r="AA103" s="326"/>
    </row>
    <row r="104" spans="2:27" ht="15" thickBot="1" x14ac:dyDescent="0.25">
      <c r="B104" s="254" t="s">
        <v>1046</v>
      </c>
      <c r="C104" s="51" t="s">
        <v>1047</v>
      </c>
      <c r="D104" s="60" t="s">
        <v>1019</v>
      </c>
      <c r="E104" s="320" t="s">
        <v>251</v>
      </c>
      <c r="F104" s="308">
        <v>3</v>
      </c>
      <c r="G104" s="324">
        <f t="shared" ref="G104:L104" si="29">SUM(G102:G103)</f>
        <v>0</v>
      </c>
      <c r="H104" s="324">
        <f t="shared" si="29"/>
        <v>0</v>
      </c>
      <c r="I104" s="324">
        <f t="shared" si="29"/>
        <v>0</v>
      </c>
      <c r="J104" s="324">
        <f t="shared" si="29"/>
        <v>0</v>
      </c>
      <c r="K104" s="324">
        <f t="shared" si="29"/>
        <v>0</v>
      </c>
      <c r="L104" s="324">
        <f t="shared" si="29"/>
        <v>0</v>
      </c>
      <c r="M104" s="324">
        <f t="shared" ref="M104:AA104" si="30">SUM(M102:M103)</f>
        <v>0</v>
      </c>
      <c r="N104" s="324">
        <f t="shared" si="30"/>
        <v>0</v>
      </c>
      <c r="O104" s="324">
        <f t="shared" si="30"/>
        <v>0</v>
      </c>
      <c r="P104" s="324">
        <f t="shared" si="30"/>
        <v>0</v>
      </c>
      <c r="Q104" s="324">
        <f t="shared" si="30"/>
        <v>0</v>
      </c>
      <c r="R104" s="324">
        <f t="shared" si="30"/>
        <v>0</v>
      </c>
      <c r="S104" s="324">
        <f t="shared" si="30"/>
        <v>0</v>
      </c>
      <c r="T104" s="324">
        <f t="shared" si="30"/>
        <v>0</v>
      </c>
      <c r="U104" s="324">
        <f t="shared" si="30"/>
        <v>0</v>
      </c>
      <c r="V104" s="324">
        <f t="shared" si="30"/>
        <v>0</v>
      </c>
      <c r="W104" s="324">
        <f t="shared" si="30"/>
        <v>0</v>
      </c>
      <c r="X104" s="324">
        <f t="shared" si="30"/>
        <v>0</v>
      </c>
      <c r="Y104" s="324">
        <f t="shared" si="30"/>
        <v>0</v>
      </c>
      <c r="Z104" s="324">
        <f t="shared" si="30"/>
        <v>0</v>
      </c>
      <c r="AA104" s="327">
        <f t="shared" si="30"/>
        <v>0</v>
      </c>
    </row>
    <row r="105" spans="2:27" ht="15" thickBot="1" x14ac:dyDescent="0.25">
      <c r="B105" s="255"/>
      <c r="C105" s="256"/>
      <c r="D105" s="62"/>
      <c r="E105" s="257"/>
      <c r="F105" s="258"/>
      <c r="G105" s="267"/>
      <c r="H105" s="267"/>
      <c r="I105" s="267"/>
      <c r="J105" s="267"/>
      <c r="K105" s="267"/>
      <c r="L105" s="267"/>
      <c r="M105" s="267"/>
      <c r="N105" s="267"/>
      <c r="O105" s="267"/>
      <c r="P105" s="267"/>
      <c r="Q105" s="267"/>
      <c r="R105" s="267"/>
      <c r="S105" s="267"/>
      <c r="T105" s="267"/>
      <c r="U105" s="267"/>
      <c r="V105" s="267"/>
      <c r="W105" s="267"/>
      <c r="X105" s="267"/>
      <c r="Y105" s="267"/>
      <c r="Z105" s="267"/>
      <c r="AA105" s="267"/>
    </row>
    <row r="106" spans="2:27" ht="60.75" thickBot="1" x14ac:dyDescent="0.25">
      <c r="B106" s="223" t="s">
        <v>1048</v>
      </c>
      <c r="G106" s="1524" t="s">
        <v>1031</v>
      </c>
      <c r="H106" s="1579"/>
      <c r="I106" s="1579"/>
      <c r="J106" s="1579"/>
      <c r="K106" s="1579"/>
      <c r="L106" s="1579"/>
      <c r="M106" s="1579"/>
      <c r="N106" s="1579"/>
      <c r="O106" s="1579"/>
      <c r="P106" s="1579"/>
      <c r="Q106" s="1525"/>
      <c r="R106" s="1524" t="s">
        <v>1032</v>
      </c>
      <c r="S106" s="1579"/>
      <c r="T106" s="1579"/>
      <c r="U106" s="1579"/>
      <c r="V106" s="1579"/>
      <c r="W106" s="1579"/>
      <c r="X106" s="1579"/>
      <c r="Y106" s="1579"/>
      <c r="Z106" s="1579"/>
      <c r="AA106" s="1525"/>
    </row>
    <row r="107" spans="2:27" ht="45.75" thickBot="1" x14ac:dyDescent="0.25">
      <c r="B107" s="260" t="s">
        <v>1033</v>
      </c>
      <c r="C107" s="261" t="s">
        <v>1015</v>
      </c>
      <c r="D107" s="261" t="s">
        <v>1016</v>
      </c>
      <c r="E107" s="261" t="s">
        <v>111</v>
      </c>
      <c r="F107" s="262" t="s">
        <v>112</v>
      </c>
      <c r="G107" s="260" t="s">
        <v>113</v>
      </c>
      <c r="H107" s="261" t="s">
        <v>114</v>
      </c>
      <c r="I107" s="261" t="s">
        <v>115</v>
      </c>
      <c r="J107" s="261" t="s">
        <v>116</v>
      </c>
      <c r="K107" s="261" t="s">
        <v>117</v>
      </c>
      <c r="L107" s="261" t="s">
        <v>118</v>
      </c>
      <c r="M107" s="261" t="s">
        <v>119</v>
      </c>
      <c r="N107" s="261" t="s">
        <v>120</v>
      </c>
      <c r="O107" s="261" t="s">
        <v>121</v>
      </c>
      <c r="P107" s="261" t="s">
        <v>122</v>
      </c>
      <c r="Q107" s="262" t="s">
        <v>123</v>
      </c>
      <c r="R107" s="265" t="s">
        <v>1034</v>
      </c>
      <c r="S107" s="263" t="s">
        <v>1035</v>
      </c>
      <c r="T107" s="263" t="s">
        <v>1036</v>
      </c>
      <c r="U107" s="263" t="s">
        <v>1037</v>
      </c>
      <c r="V107" s="263" t="s">
        <v>1038</v>
      </c>
      <c r="W107" s="263" t="s">
        <v>1039</v>
      </c>
      <c r="X107" s="263" t="s">
        <v>1040</v>
      </c>
      <c r="Y107" s="263" t="s">
        <v>1041</v>
      </c>
      <c r="Z107" s="263" t="s">
        <v>1042</v>
      </c>
      <c r="AA107" s="264" t="s">
        <v>1043</v>
      </c>
    </row>
    <row r="108" spans="2:27" x14ac:dyDescent="0.2">
      <c r="B108" s="252" t="s">
        <v>1049</v>
      </c>
      <c r="C108" s="50" t="s">
        <v>1050</v>
      </c>
      <c r="D108" s="58" t="s">
        <v>816</v>
      </c>
      <c r="E108" s="319" t="s">
        <v>251</v>
      </c>
      <c r="F108" s="307">
        <v>3</v>
      </c>
      <c r="G108" s="442"/>
      <c r="H108" s="443"/>
      <c r="I108" s="443"/>
      <c r="J108" s="443"/>
      <c r="K108" s="443"/>
      <c r="L108" s="323"/>
      <c r="M108" s="323"/>
      <c r="N108" s="323"/>
      <c r="O108" s="323"/>
      <c r="P108" s="323"/>
      <c r="Q108" s="323"/>
      <c r="R108" s="323"/>
      <c r="S108" s="323"/>
      <c r="T108" s="323"/>
      <c r="U108" s="323"/>
      <c r="V108" s="323"/>
      <c r="W108" s="323"/>
      <c r="X108" s="323"/>
      <c r="Y108" s="323"/>
      <c r="Z108" s="323"/>
      <c r="AA108" s="326"/>
    </row>
    <row r="109" spans="2:27" x14ac:dyDescent="0.2">
      <c r="B109" s="253" t="s">
        <v>1051</v>
      </c>
      <c r="C109" s="50" t="s">
        <v>1050</v>
      </c>
      <c r="D109" s="58" t="s">
        <v>811</v>
      </c>
      <c r="E109" s="319" t="s">
        <v>251</v>
      </c>
      <c r="F109" s="307">
        <v>3</v>
      </c>
      <c r="G109" s="442"/>
      <c r="H109" s="443"/>
      <c r="I109" s="443"/>
      <c r="J109" s="443"/>
      <c r="K109" s="443"/>
      <c r="L109" s="323"/>
      <c r="M109" s="323"/>
      <c r="N109" s="323"/>
      <c r="O109" s="323"/>
      <c r="P109" s="323"/>
      <c r="Q109" s="323"/>
      <c r="R109" s="323"/>
      <c r="S109" s="323"/>
      <c r="T109" s="323"/>
      <c r="U109" s="323"/>
      <c r="V109" s="323"/>
      <c r="W109" s="323"/>
      <c r="X109" s="323"/>
      <c r="Y109" s="323"/>
      <c r="Z109" s="323"/>
      <c r="AA109" s="326"/>
    </row>
    <row r="110" spans="2:27" x14ac:dyDescent="0.2">
      <c r="B110" s="253" t="s">
        <v>1052</v>
      </c>
      <c r="C110" s="50" t="s">
        <v>1050</v>
      </c>
      <c r="D110" s="58" t="s">
        <v>1019</v>
      </c>
      <c r="E110" s="319" t="s">
        <v>251</v>
      </c>
      <c r="F110" s="307">
        <v>3</v>
      </c>
      <c r="G110" s="328">
        <f t="shared" ref="G110:AA110" si="31">SUM(G108:G109)</f>
        <v>0</v>
      </c>
      <c r="H110" s="328">
        <f t="shared" si="31"/>
        <v>0</v>
      </c>
      <c r="I110" s="328">
        <f t="shared" si="31"/>
        <v>0</v>
      </c>
      <c r="J110" s="328">
        <f t="shared" si="31"/>
        <v>0</v>
      </c>
      <c r="K110" s="328">
        <f t="shared" si="31"/>
        <v>0</v>
      </c>
      <c r="L110" s="328">
        <f t="shared" si="31"/>
        <v>0</v>
      </c>
      <c r="M110" s="328">
        <f t="shared" si="31"/>
        <v>0</v>
      </c>
      <c r="N110" s="328">
        <f t="shared" si="31"/>
        <v>0</v>
      </c>
      <c r="O110" s="328">
        <f t="shared" si="31"/>
        <v>0</v>
      </c>
      <c r="P110" s="328">
        <f t="shared" si="31"/>
        <v>0</v>
      </c>
      <c r="Q110" s="328">
        <f t="shared" si="31"/>
        <v>0</v>
      </c>
      <c r="R110" s="328">
        <f t="shared" si="31"/>
        <v>0</v>
      </c>
      <c r="S110" s="328">
        <f t="shared" si="31"/>
        <v>0</v>
      </c>
      <c r="T110" s="328">
        <f t="shared" si="31"/>
        <v>0</v>
      </c>
      <c r="U110" s="328">
        <f t="shared" si="31"/>
        <v>0</v>
      </c>
      <c r="V110" s="328">
        <f t="shared" si="31"/>
        <v>0</v>
      </c>
      <c r="W110" s="328">
        <f t="shared" si="31"/>
        <v>0</v>
      </c>
      <c r="X110" s="328">
        <f t="shared" si="31"/>
        <v>0</v>
      </c>
      <c r="Y110" s="328">
        <f t="shared" si="31"/>
        <v>0</v>
      </c>
      <c r="Z110" s="328">
        <f t="shared" si="31"/>
        <v>0</v>
      </c>
      <c r="AA110" s="329">
        <f t="shared" si="31"/>
        <v>0</v>
      </c>
    </row>
    <row r="111" spans="2:27" x14ac:dyDescent="0.2">
      <c r="B111" s="252" t="s">
        <v>1053</v>
      </c>
      <c r="C111" s="50" t="s">
        <v>1054</v>
      </c>
      <c r="D111" s="58" t="s">
        <v>816</v>
      </c>
      <c r="E111" s="319" t="s">
        <v>251</v>
      </c>
      <c r="F111" s="307">
        <v>3</v>
      </c>
      <c r="G111" s="442"/>
      <c r="H111" s="443"/>
      <c r="I111" s="443"/>
      <c r="J111" s="443"/>
      <c r="K111" s="443"/>
      <c r="L111" s="323"/>
      <c r="M111" s="323"/>
      <c r="N111" s="323"/>
      <c r="O111" s="323"/>
      <c r="P111" s="323"/>
      <c r="Q111" s="323"/>
      <c r="R111" s="323"/>
      <c r="S111" s="323"/>
      <c r="T111" s="323"/>
      <c r="U111" s="323"/>
      <c r="V111" s="323"/>
      <c r="W111" s="323"/>
      <c r="X111" s="323"/>
      <c r="Y111" s="323"/>
      <c r="Z111" s="323"/>
      <c r="AA111" s="326"/>
    </row>
    <row r="112" spans="2:27" x14ac:dyDescent="0.2">
      <c r="B112" s="253" t="s">
        <v>1055</v>
      </c>
      <c r="C112" s="50" t="s">
        <v>1054</v>
      </c>
      <c r="D112" s="58" t="s">
        <v>811</v>
      </c>
      <c r="E112" s="319" t="s">
        <v>251</v>
      </c>
      <c r="F112" s="307">
        <v>3</v>
      </c>
      <c r="G112" s="442"/>
      <c r="H112" s="443"/>
      <c r="I112" s="443"/>
      <c r="J112" s="443"/>
      <c r="K112" s="443"/>
      <c r="L112" s="323"/>
      <c r="M112" s="323"/>
      <c r="N112" s="323"/>
      <c r="O112" s="323"/>
      <c r="P112" s="323"/>
      <c r="Q112" s="323"/>
      <c r="R112" s="323"/>
      <c r="S112" s="323"/>
      <c r="T112" s="323"/>
      <c r="U112" s="323"/>
      <c r="V112" s="323"/>
      <c r="W112" s="323"/>
      <c r="X112" s="323"/>
      <c r="Y112" s="323"/>
      <c r="Z112" s="323"/>
      <c r="AA112" s="326"/>
    </row>
    <row r="113" spans="2:27" x14ac:dyDescent="0.2">
      <c r="B113" s="253" t="s">
        <v>1056</v>
      </c>
      <c r="C113" s="50" t="s">
        <v>1054</v>
      </c>
      <c r="D113" s="58" t="s">
        <v>1019</v>
      </c>
      <c r="E113" s="319" t="s">
        <v>251</v>
      </c>
      <c r="F113" s="307">
        <v>3</v>
      </c>
      <c r="G113" s="328">
        <f t="shared" ref="G113:AA113" si="32">SUM(G111:G112)</f>
        <v>0</v>
      </c>
      <c r="H113" s="328">
        <f t="shared" si="32"/>
        <v>0</v>
      </c>
      <c r="I113" s="328">
        <f t="shared" si="32"/>
        <v>0</v>
      </c>
      <c r="J113" s="328">
        <f t="shared" si="32"/>
        <v>0</v>
      </c>
      <c r="K113" s="328">
        <f t="shared" si="32"/>
        <v>0</v>
      </c>
      <c r="L113" s="328">
        <f t="shared" si="32"/>
        <v>0</v>
      </c>
      <c r="M113" s="328">
        <f t="shared" si="32"/>
        <v>0</v>
      </c>
      <c r="N113" s="328">
        <f t="shared" si="32"/>
        <v>0</v>
      </c>
      <c r="O113" s="328">
        <f t="shared" si="32"/>
        <v>0</v>
      </c>
      <c r="P113" s="328">
        <f t="shared" si="32"/>
        <v>0</v>
      </c>
      <c r="Q113" s="328">
        <f t="shared" si="32"/>
        <v>0</v>
      </c>
      <c r="R113" s="328">
        <f t="shared" si="32"/>
        <v>0</v>
      </c>
      <c r="S113" s="328">
        <f t="shared" si="32"/>
        <v>0</v>
      </c>
      <c r="T113" s="328">
        <f t="shared" si="32"/>
        <v>0</v>
      </c>
      <c r="U113" s="328">
        <f t="shared" si="32"/>
        <v>0</v>
      </c>
      <c r="V113" s="328">
        <f t="shared" si="32"/>
        <v>0</v>
      </c>
      <c r="W113" s="328">
        <f t="shared" si="32"/>
        <v>0</v>
      </c>
      <c r="X113" s="328">
        <f t="shared" si="32"/>
        <v>0</v>
      </c>
      <c r="Y113" s="328">
        <f t="shared" si="32"/>
        <v>0</v>
      </c>
      <c r="Z113" s="328">
        <f t="shared" si="32"/>
        <v>0</v>
      </c>
      <c r="AA113" s="329">
        <f t="shared" si="32"/>
        <v>0</v>
      </c>
    </row>
    <row r="114" spans="2:27" x14ac:dyDescent="0.2">
      <c r="B114" s="252" t="s">
        <v>1057</v>
      </c>
      <c r="C114" s="50" t="s">
        <v>1058</v>
      </c>
      <c r="D114" s="58" t="s">
        <v>816</v>
      </c>
      <c r="E114" s="319" t="s">
        <v>251</v>
      </c>
      <c r="F114" s="307">
        <v>3</v>
      </c>
      <c r="G114" s="442"/>
      <c r="H114" s="443"/>
      <c r="I114" s="443"/>
      <c r="J114" s="443"/>
      <c r="K114" s="443"/>
      <c r="L114" s="323"/>
      <c r="M114" s="323"/>
      <c r="N114" s="323"/>
      <c r="O114" s="323"/>
      <c r="P114" s="323"/>
      <c r="Q114" s="323"/>
      <c r="R114" s="323"/>
      <c r="S114" s="323"/>
      <c r="T114" s="323"/>
      <c r="U114" s="323"/>
      <c r="V114" s="323"/>
      <c r="W114" s="323"/>
      <c r="X114" s="323"/>
      <c r="Y114" s="323"/>
      <c r="Z114" s="323"/>
      <c r="AA114" s="326"/>
    </row>
    <row r="115" spans="2:27" x14ac:dyDescent="0.2">
      <c r="B115" s="253" t="s">
        <v>1059</v>
      </c>
      <c r="C115" s="50" t="s">
        <v>1058</v>
      </c>
      <c r="D115" s="58" t="s">
        <v>811</v>
      </c>
      <c r="E115" s="319" t="s">
        <v>251</v>
      </c>
      <c r="F115" s="307">
        <v>3</v>
      </c>
      <c r="G115" s="442"/>
      <c r="H115" s="443"/>
      <c r="I115" s="443"/>
      <c r="J115" s="443"/>
      <c r="K115" s="443"/>
      <c r="L115" s="323"/>
      <c r="M115" s="323"/>
      <c r="N115" s="323"/>
      <c r="O115" s="323"/>
      <c r="P115" s="323"/>
      <c r="Q115" s="323"/>
      <c r="R115" s="323"/>
      <c r="S115" s="323"/>
      <c r="T115" s="323"/>
      <c r="U115" s="323"/>
      <c r="V115" s="323"/>
      <c r="W115" s="323"/>
      <c r="X115" s="323"/>
      <c r="Y115" s="323"/>
      <c r="Z115" s="323"/>
      <c r="AA115" s="326"/>
    </row>
    <row r="116" spans="2:27" x14ac:dyDescent="0.2">
      <c r="B116" s="253" t="s">
        <v>1060</v>
      </c>
      <c r="C116" s="50" t="s">
        <v>1058</v>
      </c>
      <c r="D116" s="58" t="s">
        <v>1019</v>
      </c>
      <c r="E116" s="319" t="s">
        <v>251</v>
      </c>
      <c r="F116" s="307">
        <v>3</v>
      </c>
      <c r="G116" s="328">
        <f t="shared" ref="G116:AA116" si="33">SUM(G114:G115)</f>
        <v>0</v>
      </c>
      <c r="H116" s="328">
        <f t="shared" si="33"/>
        <v>0</v>
      </c>
      <c r="I116" s="328">
        <f t="shared" si="33"/>
        <v>0</v>
      </c>
      <c r="J116" s="328">
        <f t="shared" si="33"/>
        <v>0</v>
      </c>
      <c r="K116" s="328">
        <f t="shared" si="33"/>
        <v>0</v>
      </c>
      <c r="L116" s="328">
        <f t="shared" si="33"/>
        <v>0</v>
      </c>
      <c r="M116" s="328">
        <f t="shared" si="33"/>
        <v>0</v>
      </c>
      <c r="N116" s="328">
        <f t="shared" si="33"/>
        <v>0</v>
      </c>
      <c r="O116" s="328">
        <f t="shared" si="33"/>
        <v>0</v>
      </c>
      <c r="P116" s="328">
        <f t="shared" si="33"/>
        <v>0</v>
      </c>
      <c r="Q116" s="328">
        <f t="shared" si="33"/>
        <v>0</v>
      </c>
      <c r="R116" s="328">
        <f t="shared" si="33"/>
        <v>0</v>
      </c>
      <c r="S116" s="328">
        <f t="shared" si="33"/>
        <v>0</v>
      </c>
      <c r="T116" s="328">
        <f t="shared" si="33"/>
        <v>0</v>
      </c>
      <c r="U116" s="328">
        <f t="shared" si="33"/>
        <v>0</v>
      </c>
      <c r="V116" s="328">
        <f t="shared" si="33"/>
        <v>0</v>
      </c>
      <c r="W116" s="328">
        <f t="shared" si="33"/>
        <v>0</v>
      </c>
      <c r="X116" s="328">
        <f t="shared" si="33"/>
        <v>0</v>
      </c>
      <c r="Y116" s="328">
        <f t="shared" si="33"/>
        <v>0</v>
      </c>
      <c r="Z116" s="328">
        <f t="shared" si="33"/>
        <v>0</v>
      </c>
      <c r="AA116" s="329">
        <f t="shared" si="33"/>
        <v>0</v>
      </c>
    </row>
    <row r="117" spans="2:27" x14ac:dyDescent="0.2">
      <c r="B117" s="252" t="s">
        <v>1061</v>
      </c>
      <c r="C117" s="50" t="s">
        <v>1062</v>
      </c>
      <c r="D117" s="58" t="s">
        <v>816</v>
      </c>
      <c r="E117" s="319" t="s">
        <v>251</v>
      </c>
      <c r="F117" s="307">
        <v>3</v>
      </c>
      <c r="G117" s="442"/>
      <c r="H117" s="443"/>
      <c r="I117" s="443"/>
      <c r="J117" s="443"/>
      <c r="K117" s="443"/>
      <c r="L117" s="323"/>
      <c r="M117" s="323"/>
      <c r="N117" s="323"/>
      <c r="O117" s="323"/>
      <c r="P117" s="323"/>
      <c r="Q117" s="323"/>
      <c r="R117" s="323"/>
      <c r="S117" s="323"/>
      <c r="T117" s="323"/>
      <c r="U117" s="323"/>
      <c r="V117" s="323"/>
      <c r="W117" s="323"/>
      <c r="X117" s="323"/>
      <c r="Y117" s="323"/>
      <c r="Z117" s="323"/>
      <c r="AA117" s="326"/>
    </row>
    <row r="118" spans="2:27" x14ac:dyDescent="0.2">
      <c r="B118" s="253" t="s">
        <v>1063</v>
      </c>
      <c r="C118" s="50" t="s">
        <v>1062</v>
      </c>
      <c r="D118" s="58" t="s">
        <v>811</v>
      </c>
      <c r="E118" s="319" t="s">
        <v>251</v>
      </c>
      <c r="F118" s="307">
        <v>3</v>
      </c>
      <c r="G118" s="442"/>
      <c r="H118" s="443"/>
      <c r="I118" s="443"/>
      <c r="J118" s="443"/>
      <c r="K118" s="443"/>
      <c r="L118" s="323"/>
      <c r="M118" s="323"/>
      <c r="N118" s="323"/>
      <c r="O118" s="323"/>
      <c r="P118" s="323"/>
      <c r="Q118" s="323"/>
      <c r="R118" s="323"/>
      <c r="S118" s="323"/>
      <c r="T118" s="323"/>
      <c r="U118" s="323"/>
      <c r="V118" s="323"/>
      <c r="W118" s="323"/>
      <c r="X118" s="323"/>
      <c r="Y118" s="323"/>
      <c r="Z118" s="323"/>
      <c r="AA118" s="326"/>
    </row>
    <row r="119" spans="2:27" x14ac:dyDescent="0.2">
      <c r="B119" s="253" t="s">
        <v>1064</v>
      </c>
      <c r="C119" s="50" t="s">
        <v>1062</v>
      </c>
      <c r="D119" s="58" t="s">
        <v>1019</v>
      </c>
      <c r="E119" s="319" t="s">
        <v>251</v>
      </c>
      <c r="F119" s="307">
        <v>3</v>
      </c>
      <c r="G119" s="328">
        <f t="shared" ref="G119:AA119" si="34">SUM(G117:G118)</f>
        <v>0</v>
      </c>
      <c r="H119" s="328">
        <f t="shared" si="34"/>
        <v>0</v>
      </c>
      <c r="I119" s="328">
        <f t="shared" si="34"/>
        <v>0</v>
      </c>
      <c r="J119" s="328">
        <f t="shared" si="34"/>
        <v>0</v>
      </c>
      <c r="K119" s="328">
        <f t="shared" si="34"/>
        <v>0</v>
      </c>
      <c r="L119" s="328">
        <f t="shared" si="34"/>
        <v>0</v>
      </c>
      <c r="M119" s="328">
        <f t="shared" si="34"/>
        <v>0</v>
      </c>
      <c r="N119" s="328">
        <f t="shared" si="34"/>
        <v>0</v>
      </c>
      <c r="O119" s="328">
        <f t="shared" si="34"/>
        <v>0</v>
      </c>
      <c r="P119" s="328">
        <f t="shared" si="34"/>
        <v>0</v>
      </c>
      <c r="Q119" s="328">
        <f t="shared" si="34"/>
        <v>0</v>
      </c>
      <c r="R119" s="328">
        <f t="shared" si="34"/>
        <v>0</v>
      </c>
      <c r="S119" s="328">
        <f t="shared" si="34"/>
        <v>0</v>
      </c>
      <c r="T119" s="328">
        <f t="shared" si="34"/>
        <v>0</v>
      </c>
      <c r="U119" s="328">
        <f t="shared" si="34"/>
        <v>0</v>
      </c>
      <c r="V119" s="328">
        <f t="shared" si="34"/>
        <v>0</v>
      </c>
      <c r="W119" s="328">
        <f t="shared" si="34"/>
        <v>0</v>
      </c>
      <c r="X119" s="328">
        <f t="shared" si="34"/>
        <v>0</v>
      </c>
      <c r="Y119" s="328">
        <f t="shared" si="34"/>
        <v>0</v>
      </c>
      <c r="Z119" s="328">
        <f t="shared" si="34"/>
        <v>0</v>
      </c>
      <c r="AA119" s="329">
        <f t="shared" si="34"/>
        <v>0</v>
      </c>
    </row>
    <row r="120" spans="2:27" x14ac:dyDescent="0.2">
      <c r="B120" s="252" t="s">
        <v>1065</v>
      </c>
      <c r="C120" s="50" t="s">
        <v>1066</v>
      </c>
      <c r="D120" s="58" t="s">
        <v>816</v>
      </c>
      <c r="E120" s="319" t="s">
        <v>251</v>
      </c>
      <c r="F120" s="307">
        <v>3</v>
      </c>
      <c r="G120" s="442"/>
      <c r="H120" s="443"/>
      <c r="I120" s="443"/>
      <c r="J120" s="443"/>
      <c r="K120" s="443"/>
      <c r="L120" s="323"/>
      <c r="M120" s="323"/>
      <c r="N120" s="323"/>
      <c r="O120" s="323"/>
      <c r="P120" s="323"/>
      <c r="Q120" s="323"/>
      <c r="R120" s="323"/>
      <c r="S120" s="323"/>
      <c r="T120" s="323"/>
      <c r="U120" s="323"/>
      <c r="V120" s="323"/>
      <c r="W120" s="323"/>
      <c r="X120" s="323"/>
      <c r="Y120" s="323"/>
      <c r="Z120" s="323"/>
      <c r="AA120" s="326"/>
    </row>
    <row r="121" spans="2:27" x14ac:dyDescent="0.2">
      <c r="B121" s="253" t="s">
        <v>1067</v>
      </c>
      <c r="C121" s="50" t="s">
        <v>1066</v>
      </c>
      <c r="D121" s="58" t="s">
        <v>811</v>
      </c>
      <c r="E121" s="319" t="s">
        <v>251</v>
      </c>
      <c r="F121" s="307">
        <v>3</v>
      </c>
      <c r="G121" s="442"/>
      <c r="H121" s="443"/>
      <c r="I121" s="443"/>
      <c r="J121" s="443"/>
      <c r="K121" s="443"/>
      <c r="L121" s="323"/>
      <c r="M121" s="323"/>
      <c r="N121" s="323"/>
      <c r="O121" s="323"/>
      <c r="P121" s="323"/>
      <c r="Q121" s="323"/>
      <c r="R121" s="323"/>
      <c r="S121" s="323"/>
      <c r="T121" s="323"/>
      <c r="U121" s="323"/>
      <c r="V121" s="323"/>
      <c r="W121" s="323"/>
      <c r="X121" s="323"/>
      <c r="Y121" s="323"/>
      <c r="Z121" s="323"/>
      <c r="AA121" s="326"/>
    </row>
    <row r="122" spans="2:27" x14ac:dyDescent="0.2">
      <c r="B122" s="253" t="s">
        <v>1068</v>
      </c>
      <c r="C122" s="50" t="s">
        <v>1066</v>
      </c>
      <c r="D122" s="58" t="s">
        <v>1019</v>
      </c>
      <c r="E122" s="319" t="s">
        <v>251</v>
      </c>
      <c r="F122" s="307">
        <v>3</v>
      </c>
      <c r="G122" s="328">
        <f t="shared" ref="G122:AA122" si="35">SUM(G120:G121)</f>
        <v>0</v>
      </c>
      <c r="H122" s="328">
        <f t="shared" si="35"/>
        <v>0</v>
      </c>
      <c r="I122" s="328">
        <f t="shared" si="35"/>
        <v>0</v>
      </c>
      <c r="J122" s="328">
        <f t="shared" si="35"/>
        <v>0</v>
      </c>
      <c r="K122" s="328">
        <f t="shared" si="35"/>
        <v>0</v>
      </c>
      <c r="L122" s="328">
        <f t="shared" si="35"/>
        <v>0</v>
      </c>
      <c r="M122" s="328">
        <f t="shared" si="35"/>
        <v>0</v>
      </c>
      <c r="N122" s="328">
        <f t="shared" si="35"/>
        <v>0</v>
      </c>
      <c r="O122" s="328">
        <f t="shared" si="35"/>
        <v>0</v>
      </c>
      <c r="P122" s="328">
        <f t="shared" si="35"/>
        <v>0</v>
      </c>
      <c r="Q122" s="328">
        <f t="shared" si="35"/>
        <v>0</v>
      </c>
      <c r="R122" s="328">
        <f t="shared" si="35"/>
        <v>0</v>
      </c>
      <c r="S122" s="328">
        <f t="shared" si="35"/>
        <v>0</v>
      </c>
      <c r="T122" s="328">
        <f t="shared" si="35"/>
        <v>0</v>
      </c>
      <c r="U122" s="328">
        <f t="shared" si="35"/>
        <v>0</v>
      </c>
      <c r="V122" s="328">
        <f t="shared" si="35"/>
        <v>0</v>
      </c>
      <c r="W122" s="328">
        <f t="shared" si="35"/>
        <v>0</v>
      </c>
      <c r="X122" s="328">
        <f t="shared" si="35"/>
        <v>0</v>
      </c>
      <c r="Y122" s="328">
        <f t="shared" si="35"/>
        <v>0</v>
      </c>
      <c r="Z122" s="328">
        <f t="shared" si="35"/>
        <v>0</v>
      </c>
      <c r="AA122" s="329">
        <f t="shared" si="35"/>
        <v>0</v>
      </c>
    </row>
    <row r="123" spans="2:27" ht="15" thickBot="1" x14ac:dyDescent="0.25">
      <c r="B123" s="254" t="s">
        <v>1069</v>
      </c>
      <c r="C123" s="51" t="s">
        <v>1070</v>
      </c>
      <c r="D123" s="60" t="s">
        <v>1019</v>
      </c>
      <c r="E123" s="320" t="s">
        <v>251</v>
      </c>
      <c r="F123" s="308">
        <v>3</v>
      </c>
      <c r="G123" s="324">
        <f t="shared" ref="G123:AA123" si="36">SUM(G122,G119,G116,G113,G110)</f>
        <v>0</v>
      </c>
      <c r="H123" s="324">
        <f t="shared" si="36"/>
        <v>0</v>
      </c>
      <c r="I123" s="324">
        <f t="shared" si="36"/>
        <v>0</v>
      </c>
      <c r="J123" s="324">
        <f t="shared" si="36"/>
        <v>0</v>
      </c>
      <c r="K123" s="324">
        <f t="shared" si="36"/>
        <v>0</v>
      </c>
      <c r="L123" s="324">
        <f t="shared" si="36"/>
        <v>0</v>
      </c>
      <c r="M123" s="324">
        <f t="shared" si="36"/>
        <v>0</v>
      </c>
      <c r="N123" s="324">
        <f t="shared" si="36"/>
        <v>0</v>
      </c>
      <c r="O123" s="324">
        <f t="shared" si="36"/>
        <v>0</v>
      </c>
      <c r="P123" s="324">
        <f t="shared" si="36"/>
        <v>0</v>
      </c>
      <c r="Q123" s="324">
        <f t="shared" si="36"/>
        <v>0</v>
      </c>
      <c r="R123" s="324">
        <f t="shared" si="36"/>
        <v>0</v>
      </c>
      <c r="S123" s="324">
        <f t="shared" si="36"/>
        <v>0</v>
      </c>
      <c r="T123" s="324">
        <f t="shared" si="36"/>
        <v>0</v>
      </c>
      <c r="U123" s="324">
        <f t="shared" si="36"/>
        <v>0</v>
      </c>
      <c r="V123" s="324">
        <f t="shared" si="36"/>
        <v>0</v>
      </c>
      <c r="W123" s="324">
        <f t="shared" si="36"/>
        <v>0</v>
      </c>
      <c r="X123" s="324">
        <f t="shared" si="36"/>
        <v>0</v>
      </c>
      <c r="Y123" s="324">
        <f t="shared" si="36"/>
        <v>0</v>
      </c>
      <c r="Z123" s="324">
        <f t="shared" si="36"/>
        <v>0</v>
      </c>
      <c r="AA123" s="327">
        <f t="shared" si="36"/>
        <v>0</v>
      </c>
    </row>
    <row r="124" spans="2:27" ht="15" thickBot="1" x14ac:dyDescent="0.25">
      <c r="B124" s="255"/>
      <c r="C124" s="256"/>
      <c r="D124" s="62"/>
      <c r="E124" s="257"/>
      <c r="F124" s="258"/>
      <c r="G124" s="267"/>
      <c r="H124" s="267"/>
      <c r="I124" s="267"/>
      <c r="J124" s="267"/>
      <c r="K124" s="267"/>
      <c r="L124" s="267"/>
      <c r="M124" s="267"/>
      <c r="N124" s="267"/>
      <c r="O124" s="267"/>
      <c r="P124" s="267"/>
      <c r="Q124" s="267"/>
      <c r="R124" s="267"/>
      <c r="S124" s="267"/>
      <c r="T124" s="267"/>
      <c r="U124" s="267"/>
      <c r="V124" s="267"/>
      <c r="W124" s="267"/>
      <c r="X124" s="267"/>
      <c r="Y124" s="267"/>
      <c r="Z124" s="267"/>
      <c r="AA124" s="267"/>
    </row>
    <row r="125" spans="2:27" ht="60.75" thickBot="1" x14ac:dyDescent="0.25">
      <c r="B125" s="223" t="s">
        <v>1164</v>
      </c>
      <c r="G125" s="1524" t="s">
        <v>1031</v>
      </c>
      <c r="H125" s="1579"/>
      <c r="I125" s="1579"/>
      <c r="J125" s="1579"/>
      <c r="K125" s="1579"/>
      <c r="L125" s="1579"/>
      <c r="M125" s="1579"/>
      <c r="N125" s="1579"/>
      <c r="O125" s="1579"/>
      <c r="P125" s="1579"/>
      <c r="Q125" s="1525"/>
      <c r="R125" s="1524" t="s">
        <v>1032</v>
      </c>
      <c r="S125" s="1579"/>
      <c r="T125" s="1579"/>
      <c r="U125" s="1579"/>
      <c r="V125" s="1579"/>
      <c r="W125" s="1579"/>
      <c r="X125" s="1579"/>
      <c r="Y125" s="1579"/>
      <c r="Z125" s="1579"/>
      <c r="AA125" s="1525"/>
    </row>
    <row r="126" spans="2:27" ht="45.75" thickBot="1" x14ac:dyDescent="0.25">
      <c r="B126" s="1220" t="s">
        <v>1033</v>
      </c>
      <c r="C126" s="1221" t="s">
        <v>1015</v>
      </c>
      <c r="D126" s="1221" t="s">
        <v>1016</v>
      </c>
      <c r="E126" s="1221" t="s">
        <v>111</v>
      </c>
      <c r="F126" s="1222" t="s">
        <v>112</v>
      </c>
      <c r="G126" s="260" t="s">
        <v>113</v>
      </c>
      <c r="H126" s="261" t="s">
        <v>114</v>
      </c>
      <c r="I126" s="261" t="s">
        <v>115</v>
      </c>
      <c r="J126" s="261" t="s">
        <v>116</v>
      </c>
      <c r="K126" s="261" t="s">
        <v>117</v>
      </c>
      <c r="L126" s="261" t="s">
        <v>118</v>
      </c>
      <c r="M126" s="261" t="s">
        <v>119</v>
      </c>
      <c r="N126" s="261" t="s">
        <v>120</v>
      </c>
      <c r="O126" s="261" t="s">
        <v>121</v>
      </c>
      <c r="P126" s="261" t="s">
        <v>122</v>
      </c>
      <c r="Q126" s="262" t="s">
        <v>123</v>
      </c>
      <c r="R126" s="265" t="s">
        <v>1034</v>
      </c>
      <c r="S126" s="263" t="s">
        <v>1035</v>
      </c>
      <c r="T126" s="263" t="s">
        <v>1036</v>
      </c>
      <c r="U126" s="263" t="s">
        <v>1037</v>
      </c>
      <c r="V126" s="263" t="s">
        <v>1038</v>
      </c>
      <c r="W126" s="263" t="s">
        <v>1039</v>
      </c>
      <c r="X126" s="263" t="s">
        <v>1040</v>
      </c>
      <c r="Y126" s="263" t="s">
        <v>1041</v>
      </c>
      <c r="Z126" s="263" t="s">
        <v>1042</v>
      </c>
      <c r="AA126" s="264" t="s">
        <v>1043</v>
      </c>
    </row>
    <row r="127" spans="2:27" x14ac:dyDescent="0.2">
      <c r="B127" s="1213" t="s">
        <v>1072</v>
      </c>
      <c r="C127" s="1214" t="s">
        <v>1073</v>
      </c>
      <c r="D127" s="1215" t="s">
        <v>816</v>
      </c>
      <c r="E127" s="1223" t="s">
        <v>1074</v>
      </c>
      <c r="F127" s="1217">
        <v>3</v>
      </c>
      <c r="G127" s="444"/>
      <c r="H127" s="445"/>
      <c r="I127" s="445"/>
      <c r="J127" s="445"/>
      <c r="K127" s="445"/>
      <c r="L127" s="330"/>
      <c r="M127" s="330"/>
      <c r="N127" s="330"/>
      <c r="O127" s="330"/>
      <c r="P127" s="330"/>
      <c r="Q127" s="330"/>
      <c r="R127" s="330"/>
      <c r="S127" s="330"/>
      <c r="T127" s="330"/>
      <c r="U127" s="330"/>
      <c r="V127" s="330"/>
      <c r="W127" s="330"/>
      <c r="X127" s="330"/>
      <c r="Y127" s="330"/>
      <c r="Z127" s="330"/>
      <c r="AA127" s="331"/>
    </row>
    <row r="128" spans="2:27" x14ac:dyDescent="0.2">
      <c r="B128" s="253" t="s">
        <v>1075</v>
      </c>
      <c r="C128" s="50" t="s">
        <v>1076</v>
      </c>
      <c r="D128" s="58" t="s">
        <v>816</v>
      </c>
      <c r="E128" s="319" t="s">
        <v>1074</v>
      </c>
      <c r="F128" s="307">
        <v>3</v>
      </c>
      <c r="G128" s="442"/>
      <c r="H128" s="442"/>
      <c r="I128" s="442"/>
      <c r="J128" s="442"/>
      <c r="K128" s="442"/>
      <c r="L128" s="1218"/>
      <c r="M128" s="1218"/>
      <c r="N128" s="1218"/>
      <c r="O128" s="1218"/>
      <c r="P128" s="1218"/>
      <c r="Q128" s="1218"/>
      <c r="R128" s="1218"/>
      <c r="S128" s="1218"/>
      <c r="T128" s="1218"/>
      <c r="U128" s="1218"/>
      <c r="V128" s="1218"/>
      <c r="W128" s="1218"/>
      <c r="X128" s="1218"/>
      <c r="Y128" s="1218"/>
      <c r="Z128" s="1218"/>
      <c r="AA128" s="1219"/>
    </row>
    <row r="129" spans="2:27" x14ac:dyDescent="0.2">
      <c r="B129" s="253" t="s">
        <v>1077</v>
      </c>
      <c r="C129" s="50" t="s">
        <v>1078</v>
      </c>
      <c r="D129" s="58" t="s">
        <v>816</v>
      </c>
      <c r="E129" s="319" t="s">
        <v>1074</v>
      </c>
      <c r="F129" s="307">
        <v>3</v>
      </c>
      <c r="G129" s="442"/>
      <c r="H129" s="442"/>
      <c r="I129" s="442"/>
      <c r="J129" s="442"/>
      <c r="K129" s="442"/>
      <c r="L129" s="1218"/>
      <c r="M129" s="1218"/>
      <c r="N129" s="1218"/>
      <c r="O129" s="1218"/>
      <c r="P129" s="1218"/>
      <c r="Q129" s="1218"/>
      <c r="R129" s="1218"/>
      <c r="S129" s="1218"/>
      <c r="T129" s="1218"/>
      <c r="U129" s="1218"/>
      <c r="V129" s="1218"/>
      <c r="W129" s="1218"/>
      <c r="X129" s="1218"/>
      <c r="Y129" s="1218"/>
      <c r="Z129" s="1218"/>
      <c r="AA129" s="1219"/>
    </row>
    <row r="130" spans="2:27" x14ac:dyDescent="0.2">
      <c r="B130" s="253" t="s">
        <v>1079</v>
      </c>
      <c r="C130" s="50" t="s">
        <v>1080</v>
      </c>
      <c r="D130" s="58" t="s">
        <v>816</v>
      </c>
      <c r="E130" s="319" t="s">
        <v>1074</v>
      </c>
      <c r="F130" s="307">
        <v>3</v>
      </c>
      <c r="G130" s="442"/>
      <c r="H130" s="442"/>
      <c r="I130" s="442"/>
      <c r="J130" s="442"/>
      <c r="K130" s="442"/>
      <c r="L130" s="1218"/>
      <c r="M130" s="1218"/>
      <c r="N130" s="1218"/>
      <c r="O130" s="1218"/>
      <c r="P130" s="1218"/>
      <c r="Q130" s="1218"/>
      <c r="R130" s="1218"/>
      <c r="S130" s="1218"/>
      <c r="T130" s="1218"/>
      <c r="U130" s="1218"/>
      <c r="V130" s="1218"/>
      <c r="W130" s="1218"/>
      <c r="X130" s="1218"/>
      <c r="Y130" s="1218"/>
      <c r="Z130" s="1218"/>
      <c r="AA130" s="1219"/>
    </row>
    <row r="131" spans="2:27" x14ac:dyDescent="0.2">
      <c r="B131" s="253" t="s">
        <v>1081</v>
      </c>
      <c r="C131" s="50" t="s">
        <v>1073</v>
      </c>
      <c r="D131" s="58" t="s">
        <v>811</v>
      </c>
      <c r="E131" s="319" t="s">
        <v>1074</v>
      </c>
      <c r="F131" s="307">
        <v>3</v>
      </c>
      <c r="G131" s="444"/>
      <c r="H131" s="445"/>
      <c r="I131" s="445"/>
      <c r="J131" s="445"/>
      <c r="K131" s="445"/>
      <c r="L131" s="330"/>
      <c r="M131" s="330"/>
      <c r="N131" s="330"/>
      <c r="O131" s="330"/>
      <c r="P131" s="330"/>
      <c r="Q131" s="330"/>
      <c r="R131" s="330"/>
      <c r="S131" s="330"/>
      <c r="T131" s="330"/>
      <c r="U131" s="330"/>
      <c r="V131" s="330"/>
      <c r="W131" s="330"/>
      <c r="X131" s="330"/>
      <c r="Y131" s="330"/>
      <c r="Z131" s="330"/>
      <c r="AA131" s="331"/>
    </row>
    <row r="132" spans="2:27" x14ac:dyDescent="0.2">
      <c r="B132" s="253" t="s">
        <v>1082</v>
      </c>
      <c r="C132" s="50" t="s">
        <v>1076</v>
      </c>
      <c r="D132" s="58" t="s">
        <v>811</v>
      </c>
      <c r="E132" s="319" t="s">
        <v>1074</v>
      </c>
      <c r="F132" s="307">
        <v>3</v>
      </c>
      <c r="G132" s="442"/>
      <c r="H132" s="442"/>
      <c r="I132" s="442"/>
      <c r="J132" s="442"/>
      <c r="K132" s="442"/>
      <c r="L132" s="1218"/>
      <c r="M132" s="1218"/>
      <c r="N132" s="1218"/>
      <c r="O132" s="1218"/>
      <c r="P132" s="1218"/>
      <c r="Q132" s="1218"/>
      <c r="R132" s="1218"/>
      <c r="S132" s="1218"/>
      <c r="T132" s="1218"/>
      <c r="U132" s="1218"/>
      <c r="V132" s="1218"/>
      <c r="W132" s="1218"/>
      <c r="X132" s="1218"/>
      <c r="Y132" s="1218"/>
      <c r="Z132" s="1218"/>
      <c r="AA132" s="1219"/>
    </row>
    <row r="133" spans="2:27" x14ac:dyDescent="0.2">
      <c r="B133" s="253" t="s">
        <v>1083</v>
      </c>
      <c r="C133" s="50" t="s">
        <v>1078</v>
      </c>
      <c r="D133" s="58" t="s">
        <v>811</v>
      </c>
      <c r="E133" s="319" t="s">
        <v>1074</v>
      </c>
      <c r="F133" s="307">
        <v>3</v>
      </c>
      <c r="G133" s="442"/>
      <c r="H133" s="442"/>
      <c r="I133" s="442"/>
      <c r="J133" s="442"/>
      <c r="K133" s="442"/>
      <c r="L133" s="1218"/>
      <c r="M133" s="1218"/>
      <c r="N133" s="1218"/>
      <c r="O133" s="1218"/>
      <c r="P133" s="1218"/>
      <c r="Q133" s="1218"/>
      <c r="R133" s="1218"/>
      <c r="S133" s="1218"/>
      <c r="T133" s="1218"/>
      <c r="U133" s="1218"/>
      <c r="V133" s="1218"/>
      <c r="W133" s="1218"/>
      <c r="X133" s="1218"/>
      <c r="Y133" s="1218"/>
      <c r="Z133" s="1218"/>
      <c r="AA133" s="1219"/>
    </row>
    <row r="134" spans="2:27" x14ac:dyDescent="0.2">
      <c r="B134" s="253" t="s">
        <v>1084</v>
      </c>
      <c r="C134" s="50" t="s">
        <v>1080</v>
      </c>
      <c r="D134" s="58" t="s">
        <v>811</v>
      </c>
      <c r="E134" s="319" t="s">
        <v>1074</v>
      </c>
      <c r="F134" s="307">
        <v>3</v>
      </c>
      <c r="G134" s="442"/>
      <c r="H134" s="442"/>
      <c r="I134" s="442"/>
      <c r="J134" s="442"/>
      <c r="K134" s="442"/>
      <c r="L134" s="1218"/>
      <c r="M134" s="1218"/>
      <c r="N134" s="1218"/>
      <c r="O134" s="1218"/>
      <c r="P134" s="1218"/>
      <c r="Q134" s="1218"/>
      <c r="R134" s="1218"/>
      <c r="S134" s="1218"/>
      <c r="T134" s="1218"/>
      <c r="U134" s="1218"/>
      <c r="V134" s="1218"/>
      <c r="W134" s="1218"/>
      <c r="X134" s="1218"/>
      <c r="Y134" s="1218"/>
      <c r="Z134" s="1218"/>
      <c r="AA134" s="1219"/>
    </row>
    <row r="135" spans="2:27" x14ac:dyDescent="0.2">
      <c r="B135" s="253" t="s">
        <v>1085</v>
      </c>
      <c r="C135" s="50" t="s">
        <v>1073</v>
      </c>
      <c r="D135" s="58" t="s">
        <v>1019</v>
      </c>
      <c r="E135" s="319" t="s">
        <v>1074</v>
      </c>
      <c r="F135" s="307">
        <v>3</v>
      </c>
      <c r="G135" s="328">
        <f t="shared" ref="G135:K135" si="37">SUM(G127, G131)</f>
        <v>0</v>
      </c>
      <c r="H135" s="328">
        <f t="shared" si="37"/>
        <v>0</v>
      </c>
      <c r="I135" s="328">
        <f t="shared" si="37"/>
        <v>0</v>
      </c>
      <c r="J135" s="328">
        <f t="shared" si="37"/>
        <v>0</v>
      </c>
      <c r="K135" s="328">
        <f t="shared" si="37"/>
        <v>0</v>
      </c>
      <c r="L135" s="328">
        <f>SUM(L127, L131)</f>
        <v>0</v>
      </c>
      <c r="M135" s="328">
        <f t="shared" ref="M135:AA135" si="38">SUM(M127, M131)</f>
        <v>0</v>
      </c>
      <c r="N135" s="328">
        <f t="shared" si="38"/>
        <v>0</v>
      </c>
      <c r="O135" s="328">
        <f t="shared" si="38"/>
        <v>0</v>
      </c>
      <c r="P135" s="328">
        <f t="shared" si="38"/>
        <v>0</v>
      </c>
      <c r="Q135" s="328">
        <f t="shared" si="38"/>
        <v>0</v>
      </c>
      <c r="R135" s="328">
        <f t="shared" si="38"/>
        <v>0</v>
      </c>
      <c r="S135" s="328">
        <f t="shared" si="38"/>
        <v>0</v>
      </c>
      <c r="T135" s="328">
        <f t="shared" si="38"/>
        <v>0</v>
      </c>
      <c r="U135" s="328">
        <f t="shared" si="38"/>
        <v>0</v>
      </c>
      <c r="V135" s="328">
        <f t="shared" si="38"/>
        <v>0</v>
      </c>
      <c r="W135" s="328">
        <f t="shared" si="38"/>
        <v>0</v>
      </c>
      <c r="X135" s="328">
        <f t="shared" si="38"/>
        <v>0</v>
      </c>
      <c r="Y135" s="328">
        <f t="shared" si="38"/>
        <v>0</v>
      </c>
      <c r="Z135" s="328">
        <f t="shared" si="38"/>
        <v>0</v>
      </c>
      <c r="AA135" s="328">
        <f t="shared" si="38"/>
        <v>0</v>
      </c>
    </row>
    <row r="136" spans="2:27" x14ac:dyDescent="0.2">
      <c r="B136" s="253" t="s">
        <v>1086</v>
      </c>
      <c r="C136" s="50" t="s">
        <v>1087</v>
      </c>
      <c r="D136" s="58" t="s">
        <v>816</v>
      </c>
      <c r="E136" s="319" t="s">
        <v>1074</v>
      </c>
      <c r="F136" s="307">
        <v>3</v>
      </c>
      <c r="G136" s="444"/>
      <c r="H136" s="445"/>
      <c r="I136" s="445"/>
      <c r="J136" s="445"/>
      <c r="K136" s="445"/>
      <c r="L136" s="330"/>
      <c r="M136" s="330"/>
      <c r="N136" s="330"/>
      <c r="O136" s="330"/>
      <c r="P136" s="330"/>
      <c r="Q136" s="330"/>
      <c r="R136" s="330"/>
      <c r="S136" s="330"/>
      <c r="T136" s="330"/>
      <c r="U136" s="330"/>
      <c r="V136" s="330"/>
      <c r="W136" s="330"/>
      <c r="X136" s="330"/>
      <c r="Y136" s="330"/>
      <c r="Z136" s="330"/>
      <c r="AA136" s="331"/>
    </row>
    <row r="137" spans="2:27" x14ac:dyDescent="0.2">
      <c r="B137" s="253" t="s">
        <v>1088</v>
      </c>
      <c r="C137" s="50" t="s">
        <v>1089</v>
      </c>
      <c r="D137" s="58" t="s">
        <v>816</v>
      </c>
      <c r="E137" s="319" t="s">
        <v>1074</v>
      </c>
      <c r="F137" s="307">
        <v>3</v>
      </c>
      <c r="G137" s="442"/>
      <c r="H137" s="442"/>
      <c r="I137" s="442"/>
      <c r="J137" s="442"/>
      <c r="K137" s="442"/>
      <c r="L137" s="1218"/>
      <c r="M137" s="1218"/>
      <c r="N137" s="1218"/>
      <c r="O137" s="1218"/>
      <c r="P137" s="1218"/>
      <c r="Q137" s="1218"/>
      <c r="R137" s="1218"/>
      <c r="S137" s="1218"/>
      <c r="T137" s="1218"/>
      <c r="U137" s="1218"/>
      <c r="V137" s="1218"/>
      <c r="W137" s="1218"/>
      <c r="X137" s="1218"/>
      <c r="Y137" s="1218"/>
      <c r="Z137" s="1218"/>
      <c r="AA137" s="1219"/>
    </row>
    <row r="138" spans="2:27" x14ac:dyDescent="0.2">
      <c r="B138" s="253" t="s">
        <v>1090</v>
      </c>
      <c r="C138" s="50" t="s">
        <v>1091</v>
      </c>
      <c r="D138" s="58" t="s">
        <v>816</v>
      </c>
      <c r="E138" s="319" t="s">
        <v>1074</v>
      </c>
      <c r="F138" s="307">
        <v>3</v>
      </c>
      <c r="G138" s="442"/>
      <c r="H138" s="442"/>
      <c r="I138" s="442"/>
      <c r="J138" s="442"/>
      <c r="K138" s="442"/>
      <c r="L138" s="1218"/>
      <c r="M138" s="1218"/>
      <c r="N138" s="1218"/>
      <c r="O138" s="1218"/>
      <c r="P138" s="1218"/>
      <c r="Q138" s="1218"/>
      <c r="R138" s="1218"/>
      <c r="S138" s="1218"/>
      <c r="T138" s="1218"/>
      <c r="U138" s="1218"/>
      <c r="V138" s="1218"/>
      <c r="W138" s="1218"/>
      <c r="X138" s="1218"/>
      <c r="Y138" s="1218"/>
      <c r="Z138" s="1218"/>
      <c r="AA138" s="1219"/>
    </row>
    <row r="139" spans="2:27" x14ac:dyDescent="0.2">
      <c r="B139" s="253" t="s">
        <v>1092</v>
      </c>
      <c r="C139" s="50" t="s">
        <v>1093</v>
      </c>
      <c r="D139" s="58" t="s">
        <v>816</v>
      </c>
      <c r="E139" s="319" t="s">
        <v>1074</v>
      </c>
      <c r="F139" s="307">
        <v>3</v>
      </c>
      <c r="G139" s="442"/>
      <c r="H139" s="442"/>
      <c r="I139" s="442"/>
      <c r="J139" s="442"/>
      <c r="K139" s="442"/>
      <c r="L139" s="1218"/>
      <c r="M139" s="1218"/>
      <c r="N139" s="1218"/>
      <c r="O139" s="1218"/>
      <c r="P139" s="1218"/>
      <c r="Q139" s="1218"/>
      <c r="R139" s="1218"/>
      <c r="S139" s="1218"/>
      <c r="T139" s="1218"/>
      <c r="U139" s="1218"/>
      <c r="V139" s="1218"/>
      <c r="W139" s="1218"/>
      <c r="X139" s="1218"/>
      <c r="Y139" s="1218"/>
      <c r="Z139" s="1218"/>
      <c r="AA139" s="1219"/>
    </row>
    <row r="140" spans="2:27" x14ac:dyDescent="0.2">
      <c r="B140" s="253" t="s">
        <v>1094</v>
      </c>
      <c r="C140" s="50" t="s">
        <v>1087</v>
      </c>
      <c r="D140" s="58" t="s">
        <v>811</v>
      </c>
      <c r="E140" s="319" t="s">
        <v>1074</v>
      </c>
      <c r="F140" s="307">
        <v>3</v>
      </c>
      <c r="G140" s="444"/>
      <c r="H140" s="445"/>
      <c r="I140" s="445"/>
      <c r="J140" s="445"/>
      <c r="K140" s="445"/>
      <c r="L140" s="330"/>
      <c r="M140" s="330"/>
      <c r="N140" s="330"/>
      <c r="O140" s="330"/>
      <c r="P140" s="330"/>
      <c r="Q140" s="330"/>
      <c r="R140" s="330"/>
      <c r="S140" s="330"/>
      <c r="T140" s="330"/>
      <c r="U140" s="330"/>
      <c r="V140" s="330"/>
      <c r="W140" s="330"/>
      <c r="X140" s="330"/>
      <c r="Y140" s="330"/>
      <c r="Z140" s="330"/>
      <c r="AA140" s="331"/>
    </row>
    <row r="141" spans="2:27" x14ac:dyDescent="0.2">
      <c r="B141" s="253" t="s">
        <v>1095</v>
      </c>
      <c r="C141" s="50" t="s">
        <v>1089</v>
      </c>
      <c r="D141" s="58" t="s">
        <v>811</v>
      </c>
      <c r="E141" s="319" t="s">
        <v>1074</v>
      </c>
      <c r="F141" s="307">
        <v>3</v>
      </c>
      <c r="G141" s="442"/>
      <c r="H141" s="442"/>
      <c r="I141" s="442"/>
      <c r="J141" s="442"/>
      <c r="K141" s="442"/>
      <c r="L141" s="1218"/>
      <c r="M141" s="1218"/>
      <c r="N141" s="1218"/>
      <c r="O141" s="1218"/>
      <c r="P141" s="1218"/>
      <c r="Q141" s="1218"/>
      <c r="R141" s="1218"/>
      <c r="S141" s="1218"/>
      <c r="T141" s="1218"/>
      <c r="U141" s="1218"/>
      <c r="V141" s="1218"/>
      <c r="W141" s="1218"/>
      <c r="X141" s="1218"/>
      <c r="Y141" s="1218"/>
      <c r="Z141" s="1218"/>
      <c r="AA141" s="1219"/>
    </row>
    <row r="142" spans="2:27" x14ac:dyDescent="0.2">
      <c r="B142" s="253" t="s">
        <v>1096</v>
      </c>
      <c r="C142" s="50" t="s">
        <v>1097</v>
      </c>
      <c r="D142" s="58" t="s">
        <v>811</v>
      </c>
      <c r="E142" s="319" t="s">
        <v>1074</v>
      </c>
      <c r="F142" s="307">
        <v>3</v>
      </c>
      <c r="G142" s="442"/>
      <c r="H142" s="442"/>
      <c r="I142" s="442"/>
      <c r="J142" s="442"/>
      <c r="K142" s="442"/>
      <c r="L142" s="1218"/>
      <c r="M142" s="1218"/>
      <c r="N142" s="1218"/>
      <c r="O142" s="1218"/>
      <c r="P142" s="1218"/>
      <c r="Q142" s="1218"/>
      <c r="R142" s="1218"/>
      <c r="S142" s="1218"/>
      <c r="T142" s="1218"/>
      <c r="U142" s="1218"/>
      <c r="V142" s="1218"/>
      <c r="W142" s="1218"/>
      <c r="X142" s="1218"/>
      <c r="Y142" s="1218"/>
      <c r="Z142" s="1218"/>
      <c r="AA142" s="1219"/>
    </row>
    <row r="143" spans="2:27" x14ac:dyDescent="0.2">
      <c r="B143" s="253" t="s">
        <v>1098</v>
      </c>
      <c r="C143" s="50" t="s">
        <v>1093</v>
      </c>
      <c r="D143" s="58" t="s">
        <v>811</v>
      </c>
      <c r="E143" s="319" t="s">
        <v>1074</v>
      </c>
      <c r="F143" s="307">
        <v>3</v>
      </c>
      <c r="G143" s="442"/>
      <c r="H143" s="442"/>
      <c r="I143" s="442"/>
      <c r="J143" s="442"/>
      <c r="K143" s="442"/>
      <c r="L143" s="1218"/>
      <c r="M143" s="1218"/>
      <c r="N143" s="1218"/>
      <c r="O143" s="1218"/>
      <c r="P143" s="1218"/>
      <c r="Q143" s="1218"/>
      <c r="R143" s="1218"/>
      <c r="S143" s="1218"/>
      <c r="T143" s="1218"/>
      <c r="U143" s="1218"/>
      <c r="V143" s="1218"/>
      <c r="W143" s="1218"/>
      <c r="X143" s="1218"/>
      <c r="Y143" s="1218"/>
      <c r="Z143" s="1218"/>
      <c r="AA143" s="1219"/>
    </row>
    <row r="144" spans="2:27" x14ac:dyDescent="0.2">
      <c r="B144" s="253" t="s">
        <v>1099</v>
      </c>
      <c r="C144" s="50" t="s">
        <v>1087</v>
      </c>
      <c r="D144" s="58" t="s">
        <v>1019</v>
      </c>
      <c r="E144" s="319" t="s">
        <v>1074</v>
      </c>
      <c r="F144" s="307">
        <v>3</v>
      </c>
      <c r="G144" s="328">
        <f t="shared" ref="G144:K144" si="39">SUM(G136,G140)</f>
        <v>0</v>
      </c>
      <c r="H144" s="328">
        <f t="shared" si="39"/>
        <v>0</v>
      </c>
      <c r="I144" s="328">
        <f t="shared" si="39"/>
        <v>0</v>
      </c>
      <c r="J144" s="328">
        <f t="shared" si="39"/>
        <v>0</v>
      </c>
      <c r="K144" s="328">
        <f t="shared" si="39"/>
        <v>0</v>
      </c>
      <c r="L144" s="328">
        <f>SUM(L136,L140)</f>
        <v>0</v>
      </c>
      <c r="M144" s="328">
        <f t="shared" ref="M144:AA144" si="40">SUM(M136,M140)</f>
        <v>0</v>
      </c>
      <c r="N144" s="328">
        <f t="shared" si="40"/>
        <v>0</v>
      </c>
      <c r="O144" s="328">
        <f t="shared" si="40"/>
        <v>0</v>
      </c>
      <c r="P144" s="328">
        <f t="shared" si="40"/>
        <v>0</v>
      </c>
      <c r="Q144" s="328">
        <f t="shared" si="40"/>
        <v>0</v>
      </c>
      <c r="R144" s="328">
        <f t="shared" si="40"/>
        <v>0</v>
      </c>
      <c r="S144" s="328">
        <f t="shared" si="40"/>
        <v>0</v>
      </c>
      <c r="T144" s="328">
        <f t="shared" si="40"/>
        <v>0</v>
      </c>
      <c r="U144" s="328">
        <f t="shared" si="40"/>
        <v>0</v>
      </c>
      <c r="V144" s="328">
        <f t="shared" si="40"/>
        <v>0</v>
      </c>
      <c r="W144" s="328">
        <f t="shared" si="40"/>
        <v>0</v>
      </c>
      <c r="X144" s="328">
        <f t="shared" si="40"/>
        <v>0</v>
      </c>
      <c r="Y144" s="328">
        <f t="shared" si="40"/>
        <v>0</v>
      </c>
      <c r="Z144" s="328">
        <f t="shared" si="40"/>
        <v>0</v>
      </c>
      <c r="AA144" s="328">
        <f t="shared" si="40"/>
        <v>0</v>
      </c>
    </row>
    <row r="145" spans="2:27" x14ac:dyDescent="0.2">
      <c r="B145" s="253" t="s">
        <v>1100</v>
      </c>
      <c r="C145" s="50" t="s">
        <v>1101</v>
      </c>
      <c r="D145" s="58" t="s">
        <v>816</v>
      </c>
      <c r="E145" s="319" t="s">
        <v>1074</v>
      </c>
      <c r="F145" s="307">
        <v>3</v>
      </c>
      <c r="G145" s="444"/>
      <c r="H145" s="445"/>
      <c r="I145" s="445"/>
      <c r="J145" s="445"/>
      <c r="K145" s="445"/>
      <c r="L145" s="330"/>
      <c r="M145" s="330"/>
      <c r="N145" s="330"/>
      <c r="O145" s="330"/>
      <c r="P145" s="330"/>
      <c r="Q145" s="330"/>
      <c r="R145" s="330"/>
      <c r="S145" s="330"/>
      <c r="T145" s="330"/>
      <c r="U145" s="330"/>
      <c r="V145" s="330"/>
      <c r="W145" s="330"/>
      <c r="X145" s="330"/>
      <c r="Y145" s="330"/>
      <c r="Z145" s="330"/>
      <c r="AA145" s="331"/>
    </row>
    <row r="146" spans="2:27" x14ac:dyDescent="0.2">
      <c r="B146" s="253" t="s">
        <v>1102</v>
      </c>
      <c r="C146" s="50" t="s">
        <v>1103</v>
      </c>
      <c r="D146" s="58" t="s">
        <v>816</v>
      </c>
      <c r="E146" s="319" t="s">
        <v>1074</v>
      </c>
      <c r="F146" s="307">
        <v>3</v>
      </c>
      <c r="G146" s="442"/>
      <c r="H146" s="442"/>
      <c r="I146" s="442"/>
      <c r="J146" s="442"/>
      <c r="K146" s="442"/>
      <c r="L146" s="1218"/>
      <c r="M146" s="1218"/>
      <c r="N146" s="1218"/>
      <c r="O146" s="1218"/>
      <c r="P146" s="1218"/>
      <c r="Q146" s="1218"/>
      <c r="R146" s="1218"/>
      <c r="S146" s="1218"/>
      <c r="T146" s="1218"/>
      <c r="U146" s="1218"/>
      <c r="V146" s="1218"/>
      <c r="W146" s="1218"/>
      <c r="X146" s="1218"/>
      <c r="Y146" s="1218"/>
      <c r="Z146" s="1218"/>
      <c r="AA146" s="1219"/>
    </row>
    <row r="147" spans="2:27" x14ac:dyDescent="0.2">
      <c r="B147" s="253" t="s">
        <v>1104</v>
      </c>
      <c r="C147" s="50" t="s">
        <v>1105</v>
      </c>
      <c r="D147" s="58" t="s">
        <v>816</v>
      </c>
      <c r="E147" s="319" t="s">
        <v>1074</v>
      </c>
      <c r="F147" s="307">
        <v>3</v>
      </c>
      <c r="G147" s="442"/>
      <c r="H147" s="442"/>
      <c r="I147" s="442"/>
      <c r="J147" s="442"/>
      <c r="K147" s="442"/>
      <c r="L147" s="1218"/>
      <c r="M147" s="1218"/>
      <c r="N147" s="1218"/>
      <c r="O147" s="1218"/>
      <c r="P147" s="1218"/>
      <c r="Q147" s="1218"/>
      <c r="R147" s="1218"/>
      <c r="S147" s="1218"/>
      <c r="T147" s="1218"/>
      <c r="U147" s="1218"/>
      <c r="V147" s="1218"/>
      <c r="W147" s="1218"/>
      <c r="X147" s="1218"/>
      <c r="Y147" s="1218"/>
      <c r="Z147" s="1218"/>
      <c r="AA147" s="1219"/>
    </row>
    <row r="148" spans="2:27" x14ac:dyDescent="0.2">
      <c r="B148" s="253" t="s">
        <v>1106</v>
      </c>
      <c r="C148" s="50" t="s">
        <v>1107</v>
      </c>
      <c r="D148" s="58" t="s">
        <v>816</v>
      </c>
      <c r="E148" s="319" t="s">
        <v>1074</v>
      </c>
      <c r="F148" s="307">
        <v>3</v>
      </c>
      <c r="G148" s="442"/>
      <c r="H148" s="442"/>
      <c r="I148" s="442"/>
      <c r="J148" s="442"/>
      <c r="K148" s="442"/>
      <c r="L148" s="1218"/>
      <c r="M148" s="1218"/>
      <c r="N148" s="1218"/>
      <c r="O148" s="1218"/>
      <c r="P148" s="1218"/>
      <c r="Q148" s="1218"/>
      <c r="R148" s="1218"/>
      <c r="S148" s="1218"/>
      <c r="T148" s="1218"/>
      <c r="U148" s="1218"/>
      <c r="V148" s="1218"/>
      <c r="W148" s="1218"/>
      <c r="X148" s="1218"/>
      <c r="Y148" s="1218"/>
      <c r="Z148" s="1218"/>
      <c r="AA148" s="1219"/>
    </row>
    <row r="149" spans="2:27" x14ac:dyDescent="0.2">
      <c r="B149" s="253" t="s">
        <v>1108</v>
      </c>
      <c r="C149" s="50" t="s">
        <v>1101</v>
      </c>
      <c r="D149" s="58" t="s">
        <v>811</v>
      </c>
      <c r="E149" s="319" t="s">
        <v>1074</v>
      </c>
      <c r="F149" s="307">
        <v>3</v>
      </c>
      <c r="G149" s="444"/>
      <c r="H149" s="445"/>
      <c r="I149" s="445"/>
      <c r="J149" s="445"/>
      <c r="K149" s="445"/>
      <c r="L149" s="330"/>
      <c r="M149" s="330"/>
      <c r="N149" s="330"/>
      <c r="O149" s="330"/>
      <c r="P149" s="330"/>
      <c r="Q149" s="330"/>
      <c r="R149" s="330"/>
      <c r="S149" s="330"/>
      <c r="T149" s="330"/>
      <c r="U149" s="330"/>
      <c r="V149" s="330"/>
      <c r="W149" s="330"/>
      <c r="X149" s="330"/>
      <c r="Y149" s="330"/>
      <c r="Z149" s="330"/>
      <c r="AA149" s="331"/>
    </row>
    <row r="150" spans="2:27" x14ac:dyDescent="0.2">
      <c r="B150" s="253" t="s">
        <v>1109</v>
      </c>
      <c r="C150" s="50" t="s">
        <v>1103</v>
      </c>
      <c r="D150" s="58" t="s">
        <v>811</v>
      </c>
      <c r="E150" s="319" t="s">
        <v>1074</v>
      </c>
      <c r="F150" s="307">
        <v>3</v>
      </c>
      <c r="G150" s="442"/>
      <c r="H150" s="442"/>
      <c r="I150" s="442"/>
      <c r="J150" s="442"/>
      <c r="K150" s="442"/>
      <c r="L150" s="1218"/>
      <c r="M150" s="1218"/>
      <c r="N150" s="1218"/>
      <c r="O150" s="1218"/>
      <c r="P150" s="1218"/>
      <c r="Q150" s="1218"/>
      <c r="R150" s="1218"/>
      <c r="S150" s="1218"/>
      <c r="T150" s="1218"/>
      <c r="U150" s="1218"/>
      <c r="V150" s="1218"/>
      <c r="W150" s="1218"/>
      <c r="X150" s="1218"/>
      <c r="Y150" s="1218"/>
      <c r="Z150" s="1218"/>
      <c r="AA150" s="1219"/>
    </row>
    <row r="151" spans="2:27" x14ac:dyDescent="0.2">
      <c r="B151" s="253" t="s">
        <v>1110</v>
      </c>
      <c r="C151" s="50" t="s">
        <v>1105</v>
      </c>
      <c r="D151" s="58" t="s">
        <v>811</v>
      </c>
      <c r="E151" s="319" t="s">
        <v>1074</v>
      </c>
      <c r="F151" s="307">
        <v>3</v>
      </c>
      <c r="G151" s="442"/>
      <c r="H151" s="442"/>
      <c r="I151" s="442"/>
      <c r="J151" s="442"/>
      <c r="K151" s="442"/>
      <c r="L151" s="1218"/>
      <c r="M151" s="1218"/>
      <c r="N151" s="1218"/>
      <c r="O151" s="1218"/>
      <c r="P151" s="1218"/>
      <c r="Q151" s="1218"/>
      <c r="R151" s="1218"/>
      <c r="S151" s="1218"/>
      <c r="T151" s="1218"/>
      <c r="U151" s="1218"/>
      <c r="V151" s="1218"/>
      <c r="W151" s="1218"/>
      <c r="X151" s="1218"/>
      <c r="Y151" s="1218"/>
      <c r="Z151" s="1218"/>
      <c r="AA151" s="1219"/>
    </row>
    <row r="152" spans="2:27" x14ac:dyDescent="0.2">
      <c r="B152" s="253" t="s">
        <v>1111</v>
      </c>
      <c r="C152" s="50" t="s">
        <v>1107</v>
      </c>
      <c r="D152" s="58" t="s">
        <v>811</v>
      </c>
      <c r="E152" s="319" t="s">
        <v>1074</v>
      </c>
      <c r="F152" s="307">
        <v>3</v>
      </c>
      <c r="G152" s="442"/>
      <c r="H152" s="442"/>
      <c r="I152" s="442"/>
      <c r="J152" s="442"/>
      <c r="K152" s="442"/>
      <c r="L152" s="1218"/>
      <c r="M152" s="1218"/>
      <c r="N152" s="1218"/>
      <c r="O152" s="1218"/>
      <c r="P152" s="1218"/>
      <c r="Q152" s="1218"/>
      <c r="R152" s="1218"/>
      <c r="S152" s="1218"/>
      <c r="T152" s="1218"/>
      <c r="U152" s="1218"/>
      <c r="V152" s="1218"/>
      <c r="W152" s="1218"/>
      <c r="X152" s="1218"/>
      <c r="Y152" s="1218"/>
      <c r="Z152" s="1218"/>
      <c r="AA152" s="1219"/>
    </row>
    <row r="153" spans="2:27" x14ac:dyDescent="0.2">
      <c r="B153" s="253" t="s">
        <v>1112</v>
      </c>
      <c r="C153" s="50" t="s">
        <v>1103</v>
      </c>
      <c r="D153" s="58" t="s">
        <v>1019</v>
      </c>
      <c r="E153" s="319" t="s">
        <v>1074</v>
      </c>
      <c r="F153" s="307">
        <v>3</v>
      </c>
      <c r="G153" s="328">
        <f t="shared" ref="G153:K153" si="41">SUM(G145,G149)</f>
        <v>0</v>
      </c>
      <c r="H153" s="328">
        <f t="shared" si="41"/>
        <v>0</v>
      </c>
      <c r="I153" s="328">
        <f t="shared" si="41"/>
        <v>0</v>
      </c>
      <c r="J153" s="328">
        <f t="shared" si="41"/>
        <v>0</v>
      </c>
      <c r="K153" s="328">
        <f t="shared" si="41"/>
        <v>0</v>
      </c>
      <c r="L153" s="328">
        <f>SUM(L145,L149)</f>
        <v>0</v>
      </c>
      <c r="M153" s="328">
        <f t="shared" ref="M153:AA153" si="42">SUM(M145:M149)</f>
        <v>0</v>
      </c>
      <c r="N153" s="328">
        <f t="shared" si="42"/>
        <v>0</v>
      </c>
      <c r="O153" s="328">
        <f t="shared" si="42"/>
        <v>0</v>
      </c>
      <c r="P153" s="328">
        <f t="shared" si="42"/>
        <v>0</v>
      </c>
      <c r="Q153" s="328">
        <f t="shared" si="42"/>
        <v>0</v>
      </c>
      <c r="R153" s="328">
        <f t="shared" si="42"/>
        <v>0</v>
      </c>
      <c r="S153" s="328">
        <f t="shared" si="42"/>
        <v>0</v>
      </c>
      <c r="T153" s="328">
        <f t="shared" si="42"/>
        <v>0</v>
      </c>
      <c r="U153" s="328">
        <f t="shared" si="42"/>
        <v>0</v>
      </c>
      <c r="V153" s="328">
        <f t="shared" si="42"/>
        <v>0</v>
      </c>
      <c r="W153" s="328">
        <f t="shared" si="42"/>
        <v>0</v>
      </c>
      <c r="X153" s="328">
        <f t="shared" si="42"/>
        <v>0</v>
      </c>
      <c r="Y153" s="328">
        <f t="shared" si="42"/>
        <v>0</v>
      </c>
      <c r="Z153" s="328">
        <f t="shared" si="42"/>
        <v>0</v>
      </c>
      <c r="AA153" s="329">
        <f t="shared" si="42"/>
        <v>0</v>
      </c>
    </row>
    <row r="154" spans="2:27" x14ac:dyDescent="0.2">
      <c r="B154" s="253" t="s">
        <v>1113</v>
      </c>
      <c r="C154" s="50" t="s">
        <v>1114</v>
      </c>
      <c r="D154" s="58" t="s">
        <v>816</v>
      </c>
      <c r="E154" s="319" t="s">
        <v>1074</v>
      </c>
      <c r="F154" s="307">
        <v>3</v>
      </c>
      <c r="G154" s="442"/>
      <c r="H154" s="442"/>
      <c r="I154" s="442"/>
      <c r="J154" s="442"/>
      <c r="K154" s="442"/>
      <c r="L154" s="1218"/>
      <c r="M154" s="1218"/>
      <c r="N154" s="1218"/>
      <c r="O154" s="1218"/>
      <c r="P154" s="1218"/>
      <c r="Q154" s="1218"/>
      <c r="R154" s="1218"/>
      <c r="S154" s="1218"/>
      <c r="T154" s="1218"/>
      <c r="U154" s="1218"/>
      <c r="V154" s="1218"/>
      <c r="W154" s="1218"/>
      <c r="X154" s="1218"/>
      <c r="Y154" s="1218"/>
      <c r="Z154" s="1218"/>
      <c r="AA154" s="1219"/>
    </row>
    <row r="155" spans="2:27" x14ac:dyDescent="0.2">
      <c r="B155" s="253" t="s">
        <v>1115</v>
      </c>
      <c r="C155" s="50" t="s">
        <v>1116</v>
      </c>
      <c r="D155" s="58" t="s">
        <v>816</v>
      </c>
      <c r="E155" s="319" t="s">
        <v>1074</v>
      </c>
      <c r="F155" s="307">
        <v>3</v>
      </c>
      <c r="G155" s="442"/>
      <c r="H155" s="442"/>
      <c r="I155" s="442"/>
      <c r="J155" s="442"/>
      <c r="K155" s="442"/>
      <c r="L155" s="1218"/>
      <c r="M155" s="1218"/>
      <c r="N155" s="1218"/>
      <c r="O155" s="1218"/>
      <c r="P155" s="1218"/>
      <c r="Q155" s="1218"/>
      <c r="R155" s="1218"/>
      <c r="S155" s="1218"/>
      <c r="T155" s="1218"/>
      <c r="U155" s="1218"/>
      <c r="V155" s="1218"/>
      <c r="W155" s="1218"/>
      <c r="X155" s="1218"/>
      <c r="Y155" s="1218"/>
      <c r="Z155" s="1218"/>
      <c r="AA155" s="1219"/>
    </row>
    <row r="156" spans="2:27" x14ac:dyDescent="0.2">
      <c r="B156" s="253" t="s">
        <v>1117</v>
      </c>
      <c r="C156" s="50" t="s">
        <v>1118</v>
      </c>
      <c r="D156" s="58" t="s">
        <v>816</v>
      </c>
      <c r="E156" s="319" t="s">
        <v>1074</v>
      </c>
      <c r="F156" s="307">
        <v>3</v>
      </c>
      <c r="G156" s="442"/>
      <c r="H156" s="442"/>
      <c r="I156" s="442"/>
      <c r="J156" s="442"/>
      <c r="K156" s="442"/>
      <c r="L156" s="1218"/>
      <c r="M156" s="1218"/>
      <c r="N156" s="1218"/>
      <c r="O156" s="1218"/>
      <c r="P156" s="1218"/>
      <c r="Q156" s="1218"/>
      <c r="R156" s="1218"/>
      <c r="S156" s="1218"/>
      <c r="T156" s="1218"/>
      <c r="U156" s="1218"/>
      <c r="V156" s="1218"/>
      <c r="W156" s="1218"/>
      <c r="X156" s="1218"/>
      <c r="Y156" s="1218"/>
      <c r="Z156" s="1218"/>
      <c r="AA156" s="1219"/>
    </row>
    <row r="157" spans="2:27" x14ac:dyDescent="0.2">
      <c r="B157" s="253" t="s">
        <v>1119</v>
      </c>
      <c r="C157" s="50" t="s">
        <v>1114</v>
      </c>
      <c r="D157" s="58" t="s">
        <v>811</v>
      </c>
      <c r="E157" s="319" t="s">
        <v>1074</v>
      </c>
      <c r="F157" s="307">
        <v>3</v>
      </c>
      <c r="G157" s="442"/>
      <c r="H157" s="442"/>
      <c r="I157" s="442"/>
      <c r="J157" s="442"/>
      <c r="K157" s="442"/>
      <c r="L157" s="1218"/>
      <c r="M157" s="1218"/>
      <c r="N157" s="1218"/>
      <c r="O157" s="1218"/>
      <c r="P157" s="1218"/>
      <c r="Q157" s="1218"/>
      <c r="R157" s="1218"/>
      <c r="S157" s="1218"/>
      <c r="T157" s="1218"/>
      <c r="U157" s="1218"/>
      <c r="V157" s="1218"/>
      <c r="W157" s="1218"/>
      <c r="X157" s="1218"/>
      <c r="Y157" s="1218"/>
      <c r="Z157" s="1218"/>
      <c r="AA157" s="1219"/>
    </row>
    <row r="158" spans="2:27" x14ac:dyDescent="0.2">
      <c r="B158" s="253" t="s">
        <v>1120</v>
      </c>
      <c r="C158" s="50" t="s">
        <v>1116</v>
      </c>
      <c r="D158" s="58" t="s">
        <v>811</v>
      </c>
      <c r="E158" s="319" t="s">
        <v>1074</v>
      </c>
      <c r="F158" s="307">
        <v>3</v>
      </c>
      <c r="G158" s="442"/>
      <c r="H158" s="442"/>
      <c r="I158" s="442"/>
      <c r="J158" s="442"/>
      <c r="K158" s="442"/>
      <c r="L158" s="1218"/>
      <c r="M158" s="1218"/>
      <c r="N158" s="1218"/>
      <c r="O158" s="1218"/>
      <c r="P158" s="1218"/>
      <c r="Q158" s="1218"/>
      <c r="R158" s="1218"/>
      <c r="S158" s="1218"/>
      <c r="T158" s="1218"/>
      <c r="U158" s="1218"/>
      <c r="V158" s="1218"/>
      <c r="W158" s="1218"/>
      <c r="X158" s="1218"/>
      <c r="Y158" s="1218"/>
      <c r="Z158" s="1218"/>
      <c r="AA158" s="1219"/>
    </row>
    <row r="159" spans="2:27" x14ac:dyDescent="0.2">
      <c r="B159" s="253" t="s">
        <v>1121</v>
      </c>
      <c r="C159" s="50" t="s">
        <v>1118</v>
      </c>
      <c r="D159" s="58" t="s">
        <v>811</v>
      </c>
      <c r="E159" s="319" t="s">
        <v>1074</v>
      </c>
      <c r="F159" s="307">
        <v>3</v>
      </c>
      <c r="G159" s="442"/>
      <c r="H159" s="442"/>
      <c r="I159" s="442"/>
      <c r="J159" s="442"/>
      <c r="K159" s="442"/>
      <c r="L159" s="1218"/>
      <c r="M159" s="1218"/>
      <c r="N159" s="1218"/>
      <c r="O159" s="1218"/>
      <c r="P159" s="1218"/>
      <c r="Q159" s="1218"/>
      <c r="R159" s="1218"/>
      <c r="S159" s="1218"/>
      <c r="T159" s="1218"/>
      <c r="U159" s="1218"/>
      <c r="V159" s="1218"/>
      <c r="W159" s="1218"/>
      <c r="X159" s="1218"/>
      <c r="Y159" s="1218"/>
      <c r="Z159" s="1218"/>
      <c r="AA159" s="1219"/>
    </row>
    <row r="160" spans="2:27" x14ac:dyDescent="0.2">
      <c r="B160" s="253" t="s">
        <v>1122</v>
      </c>
      <c r="C160" s="50" t="s">
        <v>1114</v>
      </c>
      <c r="D160" s="58" t="s">
        <v>1019</v>
      </c>
      <c r="E160" s="319" t="s">
        <v>1074</v>
      </c>
      <c r="F160" s="307">
        <v>3</v>
      </c>
      <c r="G160" s="328">
        <f>SUM(G154,G157)</f>
        <v>0</v>
      </c>
      <c r="H160" s="328">
        <f t="shared" ref="H160:AA160" si="43">SUM(H154,H157)</f>
        <v>0</v>
      </c>
      <c r="I160" s="328">
        <f t="shared" si="43"/>
        <v>0</v>
      </c>
      <c r="J160" s="328">
        <f t="shared" si="43"/>
        <v>0</v>
      </c>
      <c r="K160" s="328">
        <f t="shared" si="43"/>
        <v>0</v>
      </c>
      <c r="L160" s="328">
        <f t="shared" si="43"/>
        <v>0</v>
      </c>
      <c r="M160" s="328">
        <f t="shared" si="43"/>
        <v>0</v>
      </c>
      <c r="N160" s="328">
        <f t="shared" si="43"/>
        <v>0</v>
      </c>
      <c r="O160" s="328">
        <f t="shared" si="43"/>
        <v>0</v>
      </c>
      <c r="P160" s="328">
        <f t="shared" si="43"/>
        <v>0</v>
      </c>
      <c r="Q160" s="328">
        <f t="shared" si="43"/>
        <v>0</v>
      </c>
      <c r="R160" s="328">
        <f t="shared" si="43"/>
        <v>0</v>
      </c>
      <c r="S160" s="328">
        <f t="shared" si="43"/>
        <v>0</v>
      </c>
      <c r="T160" s="328">
        <f t="shared" si="43"/>
        <v>0</v>
      </c>
      <c r="U160" s="328">
        <f t="shared" si="43"/>
        <v>0</v>
      </c>
      <c r="V160" s="328">
        <f t="shared" si="43"/>
        <v>0</v>
      </c>
      <c r="W160" s="328">
        <f t="shared" si="43"/>
        <v>0</v>
      </c>
      <c r="X160" s="328">
        <f t="shared" si="43"/>
        <v>0</v>
      </c>
      <c r="Y160" s="328">
        <f t="shared" si="43"/>
        <v>0</v>
      </c>
      <c r="Z160" s="328">
        <f t="shared" si="43"/>
        <v>0</v>
      </c>
      <c r="AA160" s="329">
        <f t="shared" si="43"/>
        <v>0</v>
      </c>
    </row>
    <row r="161" spans="2:27" x14ac:dyDescent="0.2">
      <c r="B161" s="253" t="s">
        <v>1123</v>
      </c>
      <c r="C161" s="50" t="s">
        <v>1116</v>
      </c>
      <c r="D161" s="58" t="s">
        <v>1019</v>
      </c>
      <c r="E161" s="319" t="s">
        <v>1074</v>
      </c>
      <c r="F161" s="307">
        <v>3</v>
      </c>
      <c r="G161" s="328">
        <f t="shared" ref="G161:AA161" si="44">SUM(G155,G158)</f>
        <v>0</v>
      </c>
      <c r="H161" s="328">
        <f t="shared" si="44"/>
        <v>0</v>
      </c>
      <c r="I161" s="328">
        <f t="shared" si="44"/>
        <v>0</v>
      </c>
      <c r="J161" s="328">
        <f t="shared" si="44"/>
        <v>0</v>
      </c>
      <c r="K161" s="328">
        <f t="shared" si="44"/>
        <v>0</v>
      </c>
      <c r="L161" s="328">
        <f t="shared" si="44"/>
        <v>0</v>
      </c>
      <c r="M161" s="328">
        <f t="shared" si="44"/>
        <v>0</v>
      </c>
      <c r="N161" s="328">
        <f t="shared" si="44"/>
        <v>0</v>
      </c>
      <c r="O161" s="328">
        <f t="shared" si="44"/>
        <v>0</v>
      </c>
      <c r="P161" s="328">
        <f t="shared" si="44"/>
        <v>0</v>
      </c>
      <c r="Q161" s="328">
        <f t="shared" si="44"/>
        <v>0</v>
      </c>
      <c r="R161" s="328">
        <f t="shared" si="44"/>
        <v>0</v>
      </c>
      <c r="S161" s="328">
        <f t="shared" si="44"/>
        <v>0</v>
      </c>
      <c r="T161" s="328">
        <f t="shared" si="44"/>
        <v>0</v>
      </c>
      <c r="U161" s="328">
        <f t="shared" si="44"/>
        <v>0</v>
      </c>
      <c r="V161" s="328">
        <f t="shared" si="44"/>
        <v>0</v>
      </c>
      <c r="W161" s="328">
        <f t="shared" si="44"/>
        <v>0</v>
      </c>
      <c r="X161" s="328">
        <f t="shared" si="44"/>
        <v>0</v>
      </c>
      <c r="Y161" s="328">
        <f t="shared" si="44"/>
        <v>0</v>
      </c>
      <c r="Z161" s="328">
        <f t="shared" si="44"/>
        <v>0</v>
      </c>
      <c r="AA161" s="329">
        <f t="shared" si="44"/>
        <v>0</v>
      </c>
    </row>
    <row r="162" spans="2:27" x14ac:dyDescent="0.2">
      <c r="B162" s="253" t="s">
        <v>1124</v>
      </c>
      <c r="C162" s="50" t="s">
        <v>1118</v>
      </c>
      <c r="D162" s="58" t="s">
        <v>1019</v>
      </c>
      <c r="E162" s="319" t="s">
        <v>1074</v>
      </c>
      <c r="F162" s="307">
        <v>3</v>
      </c>
      <c r="G162" s="328">
        <f t="shared" ref="G162:AA162" si="45">SUM(G156,G159)</f>
        <v>0</v>
      </c>
      <c r="H162" s="328">
        <f t="shared" si="45"/>
        <v>0</v>
      </c>
      <c r="I162" s="328">
        <f t="shared" si="45"/>
        <v>0</v>
      </c>
      <c r="J162" s="328">
        <f t="shared" si="45"/>
        <v>0</v>
      </c>
      <c r="K162" s="328">
        <f t="shared" si="45"/>
        <v>0</v>
      </c>
      <c r="L162" s="328">
        <f t="shared" si="45"/>
        <v>0</v>
      </c>
      <c r="M162" s="328">
        <f t="shared" si="45"/>
        <v>0</v>
      </c>
      <c r="N162" s="328">
        <f t="shared" si="45"/>
        <v>0</v>
      </c>
      <c r="O162" s="328">
        <f t="shared" si="45"/>
        <v>0</v>
      </c>
      <c r="P162" s="328">
        <f t="shared" si="45"/>
        <v>0</v>
      </c>
      <c r="Q162" s="328">
        <f t="shared" si="45"/>
        <v>0</v>
      </c>
      <c r="R162" s="328">
        <f t="shared" si="45"/>
        <v>0</v>
      </c>
      <c r="S162" s="328">
        <f t="shared" si="45"/>
        <v>0</v>
      </c>
      <c r="T162" s="328">
        <f t="shared" si="45"/>
        <v>0</v>
      </c>
      <c r="U162" s="328">
        <f t="shared" si="45"/>
        <v>0</v>
      </c>
      <c r="V162" s="328">
        <f t="shared" si="45"/>
        <v>0</v>
      </c>
      <c r="W162" s="328">
        <f t="shared" si="45"/>
        <v>0</v>
      </c>
      <c r="X162" s="328">
        <f t="shared" si="45"/>
        <v>0</v>
      </c>
      <c r="Y162" s="328">
        <f t="shared" si="45"/>
        <v>0</v>
      </c>
      <c r="Z162" s="328">
        <f t="shared" si="45"/>
        <v>0</v>
      </c>
      <c r="AA162" s="329">
        <f t="shared" si="45"/>
        <v>0</v>
      </c>
    </row>
    <row r="163" spans="2:27" x14ac:dyDescent="0.2">
      <c r="B163" s="253" t="s">
        <v>1125</v>
      </c>
      <c r="C163" s="50" t="s">
        <v>1126</v>
      </c>
      <c r="D163" s="58" t="s">
        <v>1019</v>
      </c>
      <c r="E163" s="319" t="s">
        <v>1074</v>
      </c>
      <c r="F163" s="307">
        <v>3</v>
      </c>
      <c r="G163" s="324">
        <f>SUM(G153,G144,G135,G160,G161,G162)</f>
        <v>0</v>
      </c>
      <c r="H163" s="324">
        <f t="shared" ref="H163:AA163" si="46">SUM(H153,H144,H135,H160,H161,H162)</f>
        <v>0</v>
      </c>
      <c r="I163" s="324">
        <f t="shared" si="46"/>
        <v>0</v>
      </c>
      <c r="J163" s="324">
        <f t="shared" si="46"/>
        <v>0</v>
      </c>
      <c r="K163" s="324">
        <f t="shared" si="46"/>
        <v>0</v>
      </c>
      <c r="L163" s="324">
        <f t="shared" si="46"/>
        <v>0</v>
      </c>
      <c r="M163" s="324">
        <f t="shared" si="46"/>
        <v>0</v>
      </c>
      <c r="N163" s="324">
        <f t="shared" si="46"/>
        <v>0</v>
      </c>
      <c r="O163" s="324">
        <f t="shared" si="46"/>
        <v>0</v>
      </c>
      <c r="P163" s="324">
        <f t="shared" si="46"/>
        <v>0</v>
      </c>
      <c r="Q163" s="324">
        <f t="shared" si="46"/>
        <v>0</v>
      </c>
      <c r="R163" s="324">
        <f t="shared" si="46"/>
        <v>0</v>
      </c>
      <c r="S163" s="324">
        <f t="shared" si="46"/>
        <v>0</v>
      </c>
      <c r="T163" s="324">
        <f t="shared" si="46"/>
        <v>0</v>
      </c>
      <c r="U163" s="324">
        <f t="shared" si="46"/>
        <v>0</v>
      </c>
      <c r="V163" s="324">
        <f t="shared" si="46"/>
        <v>0</v>
      </c>
      <c r="W163" s="324">
        <f t="shared" si="46"/>
        <v>0</v>
      </c>
      <c r="X163" s="324">
        <f t="shared" si="46"/>
        <v>0</v>
      </c>
      <c r="Y163" s="324">
        <f t="shared" si="46"/>
        <v>0</v>
      </c>
      <c r="Z163" s="324">
        <f t="shared" si="46"/>
        <v>0</v>
      </c>
      <c r="AA163" s="324">
        <f t="shared" si="46"/>
        <v>0</v>
      </c>
    </row>
    <row r="164" spans="2:27" ht="15" thickBot="1" x14ac:dyDescent="0.25">
      <c r="B164" s="255"/>
      <c r="C164" s="256"/>
      <c r="D164" s="62"/>
      <c r="E164" s="257"/>
      <c r="F164" s="258"/>
      <c r="G164" s="267"/>
      <c r="H164" s="267"/>
      <c r="I164" s="267"/>
      <c r="J164" s="267"/>
      <c r="K164" s="267"/>
      <c r="L164" s="267"/>
      <c r="M164" s="267"/>
      <c r="N164" s="267"/>
      <c r="O164" s="267"/>
      <c r="P164" s="267"/>
      <c r="Q164" s="267"/>
      <c r="R164" s="267"/>
      <c r="S164" s="267"/>
      <c r="T164" s="267"/>
      <c r="U164" s="267"/>
      <c r="V164" s="267"/>
      <c r="W164" s="267"/>
      <c r="X164" s="267"/>
      <c r="Y164" s="267"/>
      <c r="Z164" s="267"/>
      <c r="AA164" s="267"/>
    </row>
    <row r="165" spans="2:27" ht="60.75" thickBot="1" x14ac:dyDescent="0.25">
      <c r="B165" s="223" t="s">
        <v>1127</v>
      </c>
      <c r="G165" s="1524" t="s">
        <v>1031</v>
      </c>
      <c r="H165" s="1579"/>
      <c r="I165" s="1579"/>
      <c r="J165" s="1579"/>
      <c r="K165" s="1579"/>
      <c r="L165" s="1579"/>
      <c r="M165" s="1579"/>
      <c r="N165" s="1579"/>
      <c r="O165" s="1579"/>
      <c r="P165" s="1579"/>
      <c r="Q165" s="1525"/>
      <c r="R165" s="1524" t="s">
        <v>1032</v>
      </c>
      <c r="S165" s="1579"/>
      <c r="T165" s="1579"/>
      <c r="U165" s="1579"/>
      <c r="V165" s="1579"/>
      <c r="W165" s="1579"/>
      <c r="X165" s="1579"/>
      <c r="Y165" s="1579"/>
      <c r="Z165" s="1579"/>
      <c r="AA165" s="1525"/>
    </row>
    <row r="166" spans="2:27" ht="45.75" thickBot="1" x14ac:dyDescent="0.25">
      <c r="B166" s="260" t="s">
        <v>1033</v>
      </c>
      <c r="C166" s="261" t="s">
        <v>1015</v>
      </c>
      <c r="D166" s="261" t="s">
        <v>1016</v>
      </c>
      <c r="E166" s="261" t="s">
        <v>111</v>
      </c>
      <c r="F166" s="262" t="s">
        <v>112</v>
      </c>
      <c r="G166" s="260" t="s">
        <v>113</v>
      </c>
      <c r="H166" s="261" t="s">
        <v>114</v>
      </c>
      <c r="I166" s="261" t="s">
        <v>115</v>
      </c>
      <c r="J166" s="261" t="s">
        <v>116</v>
      </c>
      <c r="K166" s="261" t="s">
        <v>117</v>
      </c>
      <c r="L166" s="261" t="s">
        <v>118</v>
      </c>
      <c r="M166" s="261" t="s">
        <v>119</v>
      </c>
      <c r="N166" s="261" t="s">
        <v>120</v>
      </c>
      <c r="O166" s="261" t="s">
        <v>121</v>
      </c>
      <c r="P166" s="261" t="s">
        <v>122</v>
      </c>
      <c r="Q166" s="262" t="s">
        <v>123</v>
      </c>
      <c r="R166" s="265" t="s">
        <v>1034</v>
      </c>
      <c r="S166" s="263" t="s">
        <v>1035</v>
      </c>
      <c r="T166" s="263" t="s">
        <v>1036</v>
      </c>
      <c r="U166" s="263" t="s">
        <v>1037</v>
      </c>
      <c r="V166" s="263" t="s">
        <v>1038</v>
      </c>
      <c r="W166" s="263" t="s">
        <v>1039</v>
      </c>
      <c r="X166" s="263" t="s">
        <v>1040</v>
      </c>
      <c r="Y166" s="263" t="s">
        <v>1041</v>
      </c>
      <c r="Z166" s="263" t="s">
        <v>1042</v>
      </c>
      <c r="AA166" s="264" t="s">
        <v>1043</v>
      </c>
    </row>
    <row r="167" spans="2:27" x14ac:dyDescent="0.2">
      <c r="B167" s="253" t="s">
        <v>1128</v>
      </c>
      <c r="C167" s="50" t="s">
        <v>1129</v>
      </c>
      <c r="D167" s="58" t="s">
        <v>816</v>
      </c>
      <c r="E167" s="319" t="s">
        <v>251</v>
      </c>
      <c r="F167" s="307">
        <v>3</v>
      </c>
      <c r="G167" s="328">
        <f t="shared" ref="G167:AA167" si="47">SUM(G108,G111,G114,G117,G120,G127,G136,G145)</f>
        <v>0</v>
      </c>
      <c r="H167" s="328">
        <f t="shared" si="47"/>
        <v>0</v>
      </c>
      <c r="I167" s="328">
        <f t="shared" si="47"/>
        <v>0</v>
      </c>
      <c r="J167" s="328">
        <f t="shared" si="47"/>
        <v>0</v>
      </c>
      <c r="K167" s="328">
        <f t="shared" si="47"/>
        <v>0</v>
      </c>
      <c r="L167" s="328">
        <f t="shared" si="47"/>
        <v>0</v>
      </c>
      <c r="M167" s="328">
        <f t="shared" si="47"/>
        <v>0</v>
      </c>
      <c r="N167" s="328">
        <f t="shared" si="47"/>
        <v>0</v>
      </c>
      <c r="O167" s="328">
        <f t="shared" si="47"/>
        <v>0</v>
      </c>
      <c r="P167" s="328">
        <f t="shared" si="47"/>
        <v>0</v>
      </c>
      <c r="Q167" s="328">
        <f t="shared" si="47"/>
        <v>0</v>
      </c>
      <c r="R167" s="328">
        <f t="shared" si="47"/>
        <v>0</v>
      </c>
      <c r="S167" s="328">
        <f t="shared" si="47"/>
        <v>0</v>
      </c>
      <c r="T167" s="328">
        <f t="shared" si="47"/>
        <v>0</v>
      </c>
      <c r="U167" s="328">
        <f t="shared" si="47"/>
        <v>0</v>
      </c>
      <c r="V167" s="328">
        <f t="shared" si="47"/>
        <v>0</v>
      </c>
      <c r="W167" s="328">
        <f t="shared" si="47"/>
        <v>0</v>
      </c>
      <c r="X167" s="328">
        <f t="shared" si="47"/>
        <v>0</v>
      </c>
      <c r="Y167" s="328">
        <f t="shared" si="47"/>
        <v>0</v>
      </c>
      <c r="Z167" s="328">
        <f t="shared" si="47"/>
        <v>0</v>
      </c>
      <c r="AA167" s="329">
        <f t="shared" si="47"/>
        <v>0</v>
      </c>
    </row>
    <row r="168" spans="2:27" x14ac:dyDescent="0.2">
      <c r="B168" s="253" t="s">
        <v>1130</v>
      </c>
      <c r="C168" s="50" t="s">
        <v>1129</v>
      </c>
      <c r="D168" s="58" t="s">
        <v>811</v>
      </c>
      <c r="E168" s="319" t="s">
        <v>251</v>
      </c>
      <c r="F168" s="307">
        <v>3</v>
      </c>
      <c r="G168" s="328">
        <f t="shared" ref="G168:AA168" si="48">SUM(G109,G112,G115,G118,G121,G131,G140,G149)</f>
        <v>0</v>
      </c>
      <c r="H168" s="328">
        <f t="shared" si="48"/>
        <v>0</v>
      </c>
      <c r="I168" s="328">
        <f t="shared" si="48"/>
        <v>0</v>
      </c>
      <c r="J168" s="328">
        <f t="shared" si="48"/>
        <v>0</v>
      </c>
      <c r="K168" s="328">
        <f t="shared" si="48"/>
        <v>0</v>
      </c>
      <c r="L168" s="328">
        <f t="shared" si="48"/>
        <v>0</v>
      </c>
      <c r="M168" s="328">
        <f t="shared" si="48"/>
        <v>0</v>
      </c>
      <c r="N168" s="328">
        <f t="shared" si="48"/>
        <v>0</v>
      </c>
      <c r="O168" s="328">
        <f t="shared" si="48"/>
        <v>0</v>
      </c>
      <c r="P168" s="328">
        <f t="shared" si="48"/>
        <v>0</v>
      </c>
      <c r="Q168" s="328">
        <f t="shared" si="48"/>
        <v>0</v>
      </c>
      <c r="R168" s="328">
        <f t="shared" si="48"/>
        <v>0</v>
      </c>
      <c r="S168" s="328">
        <f t="shared" si="48"/>
        <v>0</v>
      </c>
      <c r="T168" s="328">
        <f t="shared" si="48"/>
        <v>0</v>
      </c>
      <c r="U168" s="328">
        <f t="shared" si="48"/>
        <v>0</v>
      </c>
      <c r="V168" s="328">
        <f t="shared" si="48"/>
        <v>0</v>
      </c>
      <c r="W168" s="328">
        <f t="shared" si="48"/>
        <v>0</v>
      </c>
      <c r="X168" s="328">
        <f t="shared" si="48"/>
        <v>0</v>
      </c>
      <c r="Y168" s="328">
        <f t="shared" si="48"/>
        <v>0</v>
      </c>
      <c r="Z168" s="328">
        <f t="shared" si="48"/>
        <v>0</v>
      </c>
      <c r="AA168" s="329">
        <f t="shared" si="48"/>
        <v>0</v>
      </c>
    </row>
    <row r="169" spans="2:27" ht="15" thickBot="1" x14ac:dyDescent="0.25">
      <c r="B169" s="254" t="s">
        <v>1131</v>
      </c>
      <c r="C169" s="51" t="s">
        <v>1129</v>
      </c>
      <c r="D169" s="60" t="s">
        <v>1019</v>
      </c>
      <c r="E169" s="320" t="s">
        <v>251</v>
      </c>
      <c r="F169" s="308">
        <v>3</v>
      </c>
      <c r="G169" s="324">
        <f t="shared" ref="G169:L169" si="49">SUM(G167:G168)</f>
        <v>0</v>
      </c>
      <c r="H169" s="324">
        <f t="shared" si="49"/>
        <v>0</v>
      </c>
      <c r="I169" s="324">
        <f t="shared" si="49"/>
        <v>0</v>
      </c>
      <c r="J169" s="324">
        <f t="shared" si="49"/>
        <v>0</v>
      </c>
      <c r="K169" s="324">
        <f t="shared" si="49"/>
        <v>0</v>
      </c>
      <c r="L169" s="324">
        <f t="shared" si="49"/>
        <v>0</v>
      </c>
      <c r="M169" s="324">
        <f t="shared" ref="M169:AA169" si="50">SUM(M167:M168)</f>
        <v>0</v>
      </c>
      <c r="N169" s="324">
        <f t="shared" si="50"/>
        <v>0</v>
      </c>
      <c r="O169" s="324">
        <f t="shared" si="50"/>
        <v>0</v>
      </c>
      <c r="P169" s="324">
        <f t="shared" si="50"/>
        <v>0</v>
      </c>
      <c r="Q169" s="324">
        <f t="shared" si="50"/>
        <v>0</v>
      </c>
      <c r="R169" s="324">
        <f t="shared" si="50"/>
        <v>0</v>
      </c>
      <c r="S169" s="324">
        <f t="shared" si="50"/>
        <v>0</v>
      </c>
      <c r="T169" s="324">
        <f t="shared" si="50"/>
        <v>0</v>
      </c>
      <c r="U169" s="324">
        <f t="shared" si="50"/>
        <v>0</v>
      </c>
      <c r="V169" s="324">
        <f t="shared" si="50"/>
        <v>0</v>
      </c>
      <c r="W169" s="324">
        <f t="shared" si="50"/>
        <v>0</v>
      </c>
      <c r="X169" s="324">
        <f t="shared" si="50"/>
        <v>0</v>
      </c>
      <c r="Y169" s="324">
        <f t="shared" si="50"/>
        <v>0</v>
      </c>
      <c r="Z169" s="324">
        <f t="shared" si="50"/>
        <v>0</v>
      </c>
      <c r="AA169" s="327">
        <f t="shared" si="50"/>
        <v>0</v>
      </c>
    </row>
    <row r="170" spans="2:27" ht="15" thickBot="1" x14ac:dyDescent="0.25">
      <c r="B170" s="255"/>
      <c r="C170" s="256"/>
      <c r="D170" s="62"/>
      <c r="E170" s="257"/>
      <c r="F170" s="258"/>
      <c r="G170" s="267"/>
      <c r="H170" s="267"/>
      <c r="I170" s="267"/>
      <c r="J170" s="267"/>
      <c r="K170" s="267"/>
      <c r="L170" s="267"/>
      <c r="M170" s="267"/>
      <c r="N170" s="267"/>
      <c r="O170" s="267"/>
      <c r="P170" s="267"/>
      <c r="Q170" s="267"/>
      <c r="R170" s="267"/>
      <c r="S170" s="267"/>
      <c r="T170" s="267"/>
      <c r="U170" s="267"/>
      <c r="V170" s="267"/>
      <c r="W170" s="267"/>
      <c r="X170" s="267"/>
      <c r="Y170" s="267"/>
      <c r="Z170" s="267"/>
      <c r="AA170" s="267"/>
    </row>
    <row r="171" spans="2:27" ht="45.75" thickBot="1" x14ac:dyDescent="0.25">
      <c r="B171" s="223" t="s">
        <v>1132</v>
      </c>
      <c r="G171" s="1524" t="s">
        <v>1031</v>
      </c>
      <c r="H171" s="1579"/>
      <c r="I171" s="1579"/>
      <c r="J171" s="1579"/>
      <c r="K171" s="1579"/>
      <c r="L171" s="1579"/>
      <c r="M171" s="1579"/>
      <c r="N171" s="1579"/>
      <c r="O171" s="1579"/>
      <c r="P171" s="1579"/>
      <c r="Q171" s="1525"/>
      <c r="R171" s="1524" t="s">
        <v>1032</v>
      </c>
      <c r="S171" s="1579"/>
      <c r="T171" s="1579"/>
      <c r="U171" s="1579"/>
      <c r="V171" s="1579"/>
      <c r="W171" s="1579"/>
      <c r="X171" s="1579"/>
      <c r="Y171" s="1579"/>
      <c r="Z171" s="1579"/>
      <c r="AA171" s="1525"/>
    </row>
    <row r="172" spans="2:27" ht="45.75" thickBot="1" x14ac:dyDescent="0.25">
      <c r="B172" s="260" t="s">
        <v>1033</v>
      </c>
      <c r="C172" s="261" t="s">
        <v>1133</v>
      </c>
      <c r="D172" s="261" t="s">
        <v>1016</v>
      </c>
      <c r="E172" s="261" t="s">
        <v>111</v>
      </c>
      <c r="F172" s="262" t="s">
        <v>112</v>
      </c>
      <c r="G172" s="260" t="s">
        <v>113</v>
      </c>
      <c r="H172" s="261" t="s">
        <v>114</v>
      </c>
      <c r="I172" s="261" t="s">
        <v>115</v>
      </c>
      <c r="J172" s="261" t="s">
        <v>116</v>
      </c>
      <c r="K172" s="261" t="s">
        <v>117</v>
      </c>
      <c r="L172" s="261" t="s">
        <v>118</v>
      </c>
      <c r="M172" s="261" t="s">
        <v>119</v>
      </c>
      <c r="N172" s="261" t="s">
        <v>120</v>
      </c>
      <c r="O172" s="261" t="s">
        <v>121</v>
      </c>
      <c r="P172" s="261" t="s">
        <v>122</v>
      </c>
      <c r="Q172" s="262" t="s">
        <v>123</v>
      </c>
      <c r="R172" s="265" t="s">
        <v>1034</v>
      </c>
      <c r="S172" s="263" t="s">
        <v>1035</v>
      </c>
      <c r="T172" s="263" t="s">
        <v>1036</v>
      </c>
      <c r="U172" s="263" t="s">
        <v>1037</v>
      </c>
      <c r="V172" s="263" t="s">
        <v>1038</v>
      </c>
      <c r="W172" s="263" t="s">
        <v>1039</v>
      </c>
      <c r="X172" s="263" t="s">
        <v>1040</v>
      </c>
      <c r="Y172" s="263" t="s">
        <v>1041</v>
      </c>
      <c r="Z172" s="263" t="s">
        <v>1042</v>
      </c>
      <c r="AA172" s="264" t="s">
        <v>1043</v>
      </c>
    </row>
    <row r="173" spans="2:27" x14ac:dyDescent="0.2">
      <c r="B173" s="1213" t="s">
        <v>1134</v>
      </c>
      <c r="C173" s="1214" t="s">
        <v>1135</v>
      </c>
      <c r="D173" s="1215" t="s">
        <v>1136</v>
      </c>
      <c r="E173" s="1216" t="s">
        <v>141</v>
      </c>
      <c r="F173" s="1217">
        <v>2</v>
      </c>
      <c r="G173" s="446"/>
      <c r="H173" s="447"/>
      <c r="I173" s="447"/>
      <c r="J173" s="447"/>
      <c r="K173" s="447"/>
      <c r="L173" s="332"/>
      <c r="M173" s="332"/>
      <c r="N173" s="332"/>
      <c r="O173" s="332"/>
      <c r="P173" s="332"/>
      <c r="Q173" s="332"/>
      <c r="R173" s="332"/>
      <c r="S173" s="332"/>
      <c r="T173" s="332"/>
      <c r="U173" s="332"/>
      <c r="V173" s="332"/>
      <c r="W173" s="332"/>
      <c r="X173" s="332"/>
      <c r="Y173" s="332"/>
      <c r="Z173" s="332"/>
      <c r="AA173" s="333"/>
    </row>
    <row r="174" spans="2:27" x14ac:dyDescent="0.2">
      <c r="B174" s="253" t="s">
        <v>1137</v>
      </c>
      <c r="C174" s="50" t="s">
        <v>1138</v>
      </c>
      <c r="D174" s="58" t="s">
        <v>1136</v>
      </c>
      <c r="E174" s="59" t="s">
        <v>141</v>
      </c>
      <c r="F174" s="307">
        <v>2</v>
      </c>
      <c r="G174" s="446"/>
      <c r="H174" s="447"/>
      <c r="I174" s="447"/>
      <c r="J174" s="447"/>
      <c r="K174" s="447"/>
      <c r="L174" s="332"/>
      <c r="M174" s="332"/>
      <c r="N174" s="332"/>
      <c r="O174" s="332"/>
      <c r="P174" s="332"/>
      <c r="Q174" s="332"/>
      <c r="R174" s="332"/>
      <c r="S174" s="332"/>
      <c r="T174" s="332"/>
      <c r="U174" s="332"/>
      <c r="V174" s="332"/>
      <c r="W174" s="332"/>
      <c r="X174" s="332"/>
      <c r="Y174" s="332"/>
      <c r="Z174" s="332"/>
      <c r="AA174" s="333"/>
    </row>
    <row r="175" spans="2:27" x14ac:dyDescent="0.2">
      <c r="B175" s="253" t="s">
        <v>1139</v>
      </c>
      <c r="C175" s="50" t="s">
        <v>1058</v>
      </c>
      <c r="D175" s="58" t="s">
        <v>1136</v>
      </c>
      <c r="E175" s="59" t="s">
        <v>141</v>
      </c>
      <c r="F175" s="307">
        <v>2</v>
      </c>
      <c r="G175" s="446"/>
      <c r="H175" s="447"/>
      <c r="I175" s="447"/>
      <c r="J175" s="447"/>
      <c r="K175" s="447"/>
      <c r="L175" s="332"/>
      <c r="M175" s="332"/>
      <c r="N175" s="332"/>
      <c r="O175" s="332"/>
      <c r="P175" s="332"/>
      <c r="Q175" s="332"/>
      <c r="R175" s="332"/>
      <c r="S175" s="332"/>
      <c r="T175" s="332"/>
      <c r="U175" s="332"/>
      <c r="V175" s="332"/>
      <c r="W175" s="332"/>
      <c r="X175" s="332"/>
      <c r="Y175" s="332"/>
      <c r="Z175" s="332"/>
      <c r="AA175" s="333"/>
    </row>
    <row r="176" spans="2:27" x14ac:dyDescent="0.2">
      <c r="B176" s="253" t="s">
        <v>1140</v>
      </c>
      <c r="C176" s="50" t="s">
        <v>1141</v>
      </c>
      <c r="D176" s="58" t="s">
        <v>1136</v>
      </c>
      <c r="E176" s="59" t="s">
        <v>141</v>
      </c>
      <c r="F176" s="307">
        <v>2</v>
      </c>
      <c r="G176" s="446"/>
      <c r="H176" s="447"/>
      <c r="I176" s="447"/>
      <c r="J176" s="447"/>
      <c r="K176" s="447"/>
      <c r="L176" s="332"/>
      <c r="M176" s="332"/>
      <c r="N176" s="332"/>
      <c r="O176" s="332"/>
      <c r="P176" s="332"/>
      <c r="Q176" s="332"/>
      <c r="R176" s="332"/>
      <c r="S176" s="332"/>
      <c r="T176" s="332"/>
      <c r="U176" s="332"/>
      <c r="V176" s="332"/>
      <c r="W176" s="332"/>
      <c r="X176" s="332"/>
      <c r="Y176" s="332"/>
      <c r="Z176" s="332"/>
      <c r="AA176" s="333"/>
    </row>
    <row r="177" spans="2:27" x14ac:dyDescent="0.2">
      <c r="B177" s="253" t="s">
        <v>1142</v>
      </c>
      <c r="C177" s="50" t="s">
        <v>1143</v>
      </c>
      <c r="D177" s="58" t="s">
        <v>1136</v>
      </c>
      <c r="E177" s="59" t="s">
        <v>141</v>
      </c>
      <c r="F177" s="307">
        <v>2</v>
      </c>
      <c r="G177" s="1212">
        <f>SUM(G178:G184)</f>
        <v>0</v>
      </c>
      <c r="H177" s="1212">
        <f t="shared" ref="H177:AA177" si="51">SUM(H178:H184)</f>
        <v>0</v>
      </c>
      <c r="I177" s="1212">
        <f t="shared" si="51"/>
        <v>0</v>
      </c>
      <c r="J177" s="1212">
        <f t="shared" si="51"/>
        <v>0</v>
      </c>
      <c r="K177" s="1212">
        <f t="shared" si="51"/>
        <v>0</v>
      </c>
      <c r="L177" s="1212">
        <f t="shared" si="51"/>
        <v>0</v>
      </c>
      <c r="M177" s="1212">
        <f t="shared" si="51"/>
        <v>0</v>
      </c>
      <c r="N177" s="1212">
        <f t="shared" si="51"/>
        <v>0</v>
      </c>
      <c r="O177" s="1212">
        <f t="shared" si="51"/>
        <v>0</v>
      </c>
      <c r="P177" s="1212">
        <f t="shared" si="51"/>
        <v>0</v>
      </c>
      <c r="Q177" s="1212">
        <f t="shared" si="51"/>
        <v>0</v>
      </c>
      <c r="R177" s="1212">
        <f t="shared" si="51"/>
        <v>0</v>
      </c>
      <c r="S177" s="1212">
        <f t="shared" si="51"/>
        <v>0</v>
      </c>
      <c r="T177" s="1212">
        <f t="shared" si="51"/>
        <v>0</v>
      </c>
      <c r="U177" s="1212">
        <f t="shared" si="51"/>
        <v>0</v>
      </c>
      <c r="V177" s="1212">
        <f t="shared" si="51"/>
        <v>0</v>
      </c>
      <c r="W177" s="1212">
        <f t="shared" si="51"/>
        <v>0</v>
      </c>
      <c r="X177" s="1212">
        <f t="shared" si="51"/>
        <v>0</v>
      </c>
      <c r="Y177" s="1212">
        <f t="shared" si="51"/>
        <v>0</v>
      </c>
      <c r="Z177" s="1212">
        <f t="shared" si="51"/>
        <v>0</v>
      </c>
      <c r="AA177" s="1212">
        <f t="shared" si="51"/>
        <v>0</v>
      </c>
    </row>
    <row r="178" spans="2:27" x14ac:dyDescent="0.2">
      <c r="B178" s="253" t="s">
        <v>1144</v>
      </c>
      <c r="C178" s="50" t="s">
        <v>1145</v>
      </c>
      <c r="D178" s="58" t="s">
        <v>1136</v>
      </c>
      <c r="E178" s="59" t="s">
        <v>141</v>
      </c>
      <c r="F178" s="307">
        <v>2</v>
      </c>
      <c r="G178" s="446"/>
      <c r="H178" s="447"/>
      <c r="I178" s="447"/>
      <c r="J178" s="447"/>
      <c r="K178" s="447"/>
      <c r="L178" s="332"/>
      <c r="M178" s="332"/>
      <c r="N178" s="332"/>
      <c r="O178" s="332"/>
      <c r="P178" s="332"/>
      <c r="Q178" s="332"/>
      <c r="R178" s="332"/>
      <c r="S178" s="332"/>
      <c r="T178" s="332"/>
      <c r="U178" s="332"/>
      <c r="V178" s="332"/>
      <c r="W178" s="332"/>
      <c r="X178" s="332"/>
      <c r="Y178" s="332"/>
      <c r="Z178" s="332"/>
      <c r="AA178" s="333"/>
    </row>
    <row r="179" spans="2:27" x14ac:dyDescent="0.2">
      <c r="B179" s="253" t="s">
        <v>1146</v>
      </c>
      <c r="C179" s="50" t="s">
        <v>1147</v>
      </c>
      <c r="D179" s="58" t="s">
        <v>1136</v>
      </c>
      <c r="E179" s="59" t="s">
        <v>141</v>
      </c>
      <c r="F179" s="307">
        <v>2</v>
      </c>
      <c r="G179" s="446"/>
      <c r="H179" s="447"/>
      <c r="I179" s="447"/>
      <c r="J179" s="447"/>
      <c r="K179" s="447"/>
      <c r="L179" s="332"/>
      <c r="M179" s="332"/>
      <c r="N179" s="332"/>
      <c r="O179" s="332"/>
      <c r="P179" s="332"/>
      <c r="Q179" s="332"/>
      <c r="R179" s="332"/>
      <c r="S179" s="332"/>
      <c r="T179" s="332"/>
      <c r="U179" s="332"/>
      <c r="V179" s="332"/>
      <c r="W179" s="332"/>
      <c r="X179" s="332"/>
      <c r="Y179" s="332"/>
      <c r="Z179" s="332"/>
      <c r="AA179" s="333"/>
    </row>
    <row r="180" spans="2:27" x14ac:dyDescent="0.2">
      <c r="B180" s="253" t="s">
        <v>1148</v>
      </c>
      <c r="C180" s="50" t="s">
        <v>1149</v>
      </c>
      <c r="D180" s="58" t="s">
        <v>1136</v>
      </c>
      <c r="E180" s="59" t="s">
        <v>141</v>
      </c>
      <c r="F180" s="307">
        <v>2</v>
      </c>
      <c r="G180" s="446"/>
      <c r="H180" s="447"/>
      <c r="I180" s="447"/>
      <c r="J180" s="447"/>
      <c r="K180" s="447"/>
      <c r="L180" s="332"/>
      <c r="M180" s="332"/>
      <c r="N180" s="332"/>
      <c r="O180" s="332"/>
      <c r="P180" s="332"/>
      <c r="Q180" s="332"/>
      <c r="R180" s="332"/>
      <c r="S180" s="332"/>
      <c r="T180" s="332"/>
      <c r="U180" s="332"/>
      <c r="V180" s="332"/>
      <c r="W180" s="332"/>
      <c r="X180" s="332"/>
      <c r="Y180" s="332"/>
      <c r="Z180" s="332"/>
      <c r="AA180" s="333"/>
    </row>
    <row r="181" spans="2:27" ht="28.5" x14ac:dyDescent="0.2">
      <c r="B181" s="253" t="s">
        <v>1150</v>
      </c>
      <c r="C181" s="50" t="s">
        <v>1151</v>
      </c>
      <c r="D181" s="58" t="s">
        <v>1136</v>
      </c>
      <c r="E181" s="59" t="s">
        <v>141</v>
      </c>
      <c r="F181" s="307">
        <v>2</v>
      </c>
      <c r="G181" s="446"/>
      <c r="H181" s="447"/>
      <c r="I181" s="447"/>
      <c r="J181" s="447"/>
      <c r="K181" s="447"/>
      <c r="L181" s="332"/>
      <c r="M181" s="332"/>
      <c r="N181" s="332"/>
      <c r="O181" s="332"/>
      <c r="P181" s="332"/>
      <c r="Q181" s="332"/>
      <c r="R181" s="332"/>
      <c r="S181" s="332"/>
      <c r="T181" s="332"/>
      <c r="U181" s="332"/>
      <c r="V181" s="332"/>
      <c r="W181" s="332"/>
      <c r="X181" s="332"/>
      <c r="Y181" s="332"/>
      <c r="Z181" s="332"/>
      <c r="AA181" s="333"/>
    </row>
    <row r="182" spans="2:27" ht="28.5" x14ac:dyDescent="0.2">
      <c r="B182" s="253" t="s">
        <v>1152</v>
      </c>
      <c r="C182" s="50" t="s">
        <v>1153</v>
      </c>
      <c r="D182" s="58" t="s">
        <v>1136</v>
      </c>
      <c r="E182" s="59" t="s">
        <v>141</v>
      </c>
      <c r="F182" s="307">
        <v>2</v>
      </c>
      <c r="G182" s="446"/>
      <c r="H182" s="447"/>
      <c r="I182" s="447"/>
      <c r="J182" s="447"/>
      <c r="K182" s="447"/>
      <c r="L182" s="332"/>
      <c r="M182" s="332"/>
      <c r="N182" s="332"/>
      <c r="O182" s="332"/>
      <c r="P182" s="332"/>
      <c r="Q182" s="332"/>
      <c r="R182" s="332"/>
      <c r="S182" s="332"/>
      <c r="T182" s="332"/>
      <c r="U182" s="332"/>
      <c r="V182" s="332"/>
      <c r="W182" s="332"/>
      <c r="X182" s="332"/>
      <c r="Y182" s="332"/>
      <c r="Z182" s="332"/>
      <c r="AA182" s="333"/>
    </row>
    <row r="183" spans="2:27" ht="28.5" x14ac:dyDescent="0.2">
      <c r="B183" s="253" t="s">
        <v>1154</v>
      </c>
      <c r="C183" s="50" t="s">
        <v>1155</v>
      </c>
      <c r="D183" s="58" t="s">
        <v>1136</v>
      </c>
      <c r="E183" s="59" t="s">
        <v>141</v>
      </c>
      <c r="F183" s="307">
        <v>2</v>
      </c>
      <c r="G183" s="446"/>
      <c r="H183" s="447"/>
      <c r="I183" s="447"/>
      <c r="J183" s="447"/>
      <c r="K183" s="447"/>
      <c r="L183" s="332"/>
      <c r="M183" s="332"/>
      <c r="N183" s="332"/>
      <c r="O183" s="332"/>
      <c r="P183" s="332"/>
      <c r="Q183" s="332"/>
      <c r="R183" s="332"/>
      <c r="S183" s="332"/>
      <c r="T183" s="332"/>
      <c r="U183" s="332"/>
      <c r="V183" s="332"/>
      <c r="W183" s="332"/>
      <c r="X183" s="332"/>
      <c r="Y183" s="332"/>
      <c r="Z183" s="332"/>
      <c r="AA183" s="333"/>
    </row>
    <row r="184" spans="2:27" ht="29.25" thickBot="1" x14ac:dyDescent="0.25">
      <c r="B184" s="254" t="s">
        <v>1156</v>
      </c>
      <c r="C184" s="51" t="s">
        <v>1157</v>
      </c>
      <c r="D184" s="60" t="s">
        <v>1136</v>
      </c>
      <c r="E184" s="61" t="s">
        <v>141</v>
      </c>
      <c r="F184" s="308">
        <v>2</v>
      </c>
      <c r="G184" s="446"/>
      <c r="H184" s="447"/>
      <c r="I184" s="447"/>
      <c r="J184" s="447"/>
      <c r="K184" s="447"/>
      <c r="L184" s="332"/>
      <c r="M184" s="332"/>
      <c r="N184" s="332"/>
      <c r="O184" s="332"/>
      <c r="P184" s="332"/>
      <c r="Q184" s="332"/>
      <c r="R184" s="332"/>
      <c r="S184" s="332"/>
      <c r="T184" s="332"/>
      <c r="U184" s="332"/>
      <c r="V184" s="332"/>
      <c r="W184" s="332"/>
      <c r="X184" s="332"/>
      <c r="Y184" s="332"/>
      <c r="Z184" s="332"/>
      <c r="AA184" s="333"/>
    </row>
    <row r="185" spans="2:27" ht="15" thickBot="1" x14ac:dyDescent="0.25">
      <c r="B185" s="255"/>
      <c r="C185" s="256"/>
      <c r="D185" s="62"/>
      <c r="E185" s="257"/>
      <c r="F185" s="258"/>
      <c r="G185" s="267"/>
      <c r="H185" s="267"/>
      <c r="I185" s="267"/>
      <c r="J185" s="267"/>
      <c r="K185" s="267"/>
      <c r="L185" s="267"/>
      <c r="M185" s="267"/>
      <c r="N185" s="267"/>
      <c r="O185" s="267"/>
      <c r="P185" s="267"/>
      <c r="Q185" s="267"/>
      <c r="R185" s="267"/>
      <c r="S185" s="267"/>
      <c r="T185" s="267"/>
      <c r="U185" s="267"/>
      <c r="V185" s="267"/>
      <c r="W185" s="267"/>
      <c r="X185" s="267"/>
      <c r="Y185" s="267"/>
      <c r="Z185" s="267"/>
      <c r="AA185" s="267"/>
    </row>
    <row r="186" spans="2:27" ht="45.75" thickBot="1" x14ac:dyDescent="0.25">
      <c r="B186" s="223" t="s">
        <v>1158</v>
      </c>
      <c r="G186" s="1524" t="s">
        <v>1031</v>
      </c>
      <c r="H186" s="1579"/>
      <c r="I186" s="1579"/>
      <c r="J186" s="1579"/>
      <c r="K186" s="1579"/>
      <c r="L186" s="1579"/>
      <c r="M186" s="1579"/>
      <c r="N186" s="1579"/>
      <c r="O186" s="1579"/>
      <c r="P186" s="1579"/>
      <c r="Q186" s="1525"/>
      <c r="R186" s="1524" t="s">
        <v>1032</v>
      </c>
      <c r="S186" s="1579"/>
      <c r="T186" s="1579"/>
      <c r="U186" s="1579"/>
      <c r="V186" s="1579"/>
      <c r="W186" s="1579"/>
      <c r="X186" s="1579"/>
      <c r="Y186" s="1579"/>
      <c r="Z186" s="1579"/>
      <c r="AA186" s="1525"/>
    </row>
    <row r="187" spans="2:27" ht="45.75" thickBot="1" x14ac:dyDescent="0.25">
      <c r="B187" s="260" t="s">
        <v>1033</v>
      </c>
      <c r="C187" s="261" t="s">
        <v>1015</v>
      </c>
      <c r="D187" s="261" t="s">
        <v>1016</v>
      </c>
      <c r="E187" s="261" t="s">
        <v>111</v>
      </c>
      <c r="F187" s="262" t="s">
        <v>112</v>
      </c>
      <c r="G187" s="260" t="s">
        <v>113</v>
      </c>
      <c r="H187" s="261" t="s">
        <v>114</v>
      </c>
      <c r="I187" s="261" t="s">
        <v>115</v>
      </c>
      <c r="J187" s="261" t="s">
        <v>116</v>
      </c>
      <c r="K187" s="261" t="s">
        <v>117</v>
      </c>
      <c r="L187" s="261" t="s">
        <v>118</v>
      </c>
      <c r="M187" s="261" t="s">
        <v>119</v>
      </c>
      <c r="N187" s="261" t="s">
        <v>120</v>
      </c>
      <c r="O187" s="261" t="s">
        <v>121</v>
      </c>
      <c r="P187" s="261" t="s">
        <v>122</v>
      </c>
      <c r="Q187" s="262" t="s">
        <v>123</v>
      </c>
      <c r="R187" s="265" t="s">
        <v>1034</v>
      </c>
      <c r="S187" s="263" t="s">
        <v>1035</v>
      </c>
      <c r="T187" s="263" t="s">
        <v>1036</v>
      </c>
      <c r="U187" s="263" t="s">
        <v>1037</v>
      </c>
      <c r="V187" s="263" t="s">
        <v>1038</v>
      </c>
      <c r="W187" s="263" t="s">
        <v>1039</v>
      </c>
      <c r="X187" s="263" t="s">
        <v>1040</v>
      </c>
      <c r="Y187" s="263" t="s">
        <v>1041</v>
      </c>
      <c r="Z187" s="263" t="s">
        <v>1042</v>
      </c>
      <c r="AA187" s="264" t="s">
        <v>1043</v>
      </c>
    </row>
    <row r="188" spans="2:27" x14ac:dyDescent="0.2">
      <c r="B188" s="253" t="s">
        <v>1159</v>
      </c>
      <c r="C188" s="50" t="s">
        <v>1160</v>
      </c>
      <c r="D188" s="58" t="s">
        <v>1019</v>
      </c>
      <c r="E188" s="319" t="s">
        <v>251</v>
      </c>
      <c r="F188" s="307">
        <v>3</v>
      </c>
      <c r="G188" s="444"/>
      <c r="H188" s="445"/>
      <c r="I188" s="445"/>
      <c r="J188" s="445"/>
      <c r="K188" s="445"/>
      <c r="L188" s="330"/>
      <c r="M188" s="330"/>
      <c r="N188" s="330"/>
      <c r="O188" s="330"/>
      <c r="P188" s="330"/>
      <c r="Q188" s="330"/>
      <c r="R188" s="330"/>
      <c r="S188" s="330"/>
      <c r="T188" s="330"/>
      <c r="U188" s="330"/>
      <c r="V188" s="330"/>
      <c r="W188" s="330"/>
      <c r="X188" s="330"/>
      <c r="Y188" s="330"/>
      <c r="Z188" s="330"/>
      <c r="AA188" s="331"/>
    </row>
    <row r="189" spans="2:27" ht="15" thickBot="1" x14ac:dyDescent="0.25">
      <c r="B189" s="254" t="s">
        <v>1161</v>
      </c>
      <c r="C189" s="51" t="s">
        <v>1162</v>
      </c>
      <c r="D189" s="60" t="s">
        <v>1019</v>
      </c>
      <c r="E189" s="320" t="s">
        <v>251</v>
      </c>
      <c r="F189" s="308">
        <v>3</v>
      </c>
      <c r="G189" s="448"/>
      <c r="H189" s="449"/>
      <c r="I189" s="449"/>
      <c r="J189" s="449"/>
      <c r="K189" s="449"/>
      <c r="L189" s="334"/>
      <c r="M189" s="334"/>
      <c r="N189" s="334"/>
      <c r="O189" s="334"/>
      <c r="P189" s="334"/>
      <c r="Q189" s="334"/>
      <c r="R189" s="334"/>
      <c r="S189" s="334"/>
      <c r="T189" s="334"/>
      <c r="U189" s="334"/>
      <c r="V189" s="334"/>
      <c r="W189" s="334"/>
      <c r="X189" s="334"/>
      <c r="Y189" s="334"/>
      <c r="Z189" s="334"/>
      <c r="AA189" s="335"/>
    </row>
    <row r="190" spans="2:27" ht="15" x14ac:dyDescent="0.25">
      <c r="B190" s="249"/>
      <c r="C190" s="268"/>
      <c r="D190" s="268"/>
      <c r="E190" s="268"/>
      <c r="F190" s="268"/>
    </row>
    <row r="191" spans="2:27" ht="15" thickBot="1" x14ac:dyDescent="0.25"/>
    <row r="192" spans="2:27" ht="30.75" thickBot="1" x14ac:dyDescent="0.25">
      <c r="B192" s="457" t="s">
        <v>56</v>
      </c>
      <c r="C192" s="69" t="str">
        <f>'TITLE PAGE'!$D$18</f>
        <v>Veolia Water Projects Limited</v>
      </c>
      <c r="D192" s="455" t="s">
        <v>2</v>
      </c>
      <c r="E192" s="454"/>
      <c r="G192" s="1272" t="s">
        <v>55</v>
      </c>
    </row>
    <row r="193" spans="2:27" ht="29.25" thickBot="1" x14ac:dyDescent="0.25">
      <c r="B193" s="456" t="s">
        <v>107</v>
      </c>
      <c r="C193" s="1308" t="s">
        <v>1165</v>
      </c>
      <c r="D193" s="450" t="s">
        <v>1029</v>
      </c>
      <c r="E193" s="451" t="s">
        <v>762</v>
      </c>
    </row>
    <row r="194" spans="2:27" ht="15" thickBot="1" x14ac:dyDescent="0.25"/>
    <row r="195" spans="2:27" ht="45.75" thickBot="1" x14ac:dyDescent="0.25">
      <c r="B195" s="223" t="s">
        <v>1030</v>
      </c>
      <c r="G195" s="1524" t="s">
        <v>1031</v>
      </c>
      <c r="H195" s="1579"/>
      <c r="I195" s="1579"/>
      <c r="J195" s="1579"/>
      <c r="K195" s="1579"/>
      <c r="L195" s="1579"/>
      <c r="M195" s="1579"/>
      <c r="N195" s="1579"/>
      <c r="O195" s="1579"/>
      <c r="P195" s="1579"/>
      <c r="Q195" s="1525"/>
      <c r="R195" s="1524" t="s">
        <v>1032</v>
      </c>
      <c r="S195" s="1579"/>
      <c r="T195" s="1579"/>
      <c r="U195" s="1579"/>
      <c r="V195" s="1579"/>
      <c r="W195" s="1579"/>
      <c r="X195" s="1579"/>
      <c r="Y195" s="1579"/>
      <c r="Z195" s="1579"/>
      <c r="AA195" s="1525"/>
    </row>
    <row r="196" spans="2:27" ht="45.75" thickBot="1" x14ac:dyDescent="0.25">
      <c r="B196" s="260" t="s">
        <v>1033</v>
      </c>
      <c r="C196" s="261" t="s">
        <v>1015</v>
      </c>
      <c r="D196" s="261" t="s">
        <v>1016</v>
      </c>
      <c r="E196" s="261" t="s">
        <v>111</v>
      </c>
      <c r="F196" s="262" t="s">
        <v>112</v>
      </c>
      <c r="G196" s="260" t="s">
        <v>113</v>
      </c>
      <c r="H196" s="261" t="s">
        <v>114</v>
      </c>
      <c r="I196" s="261" t="s">
        <v>115</v>
      </c>
      <c r="J196" s="261" t="s">
        <v>116</v>
      </c>
      <c r="K196" s="261" t="s">
        <v>117</v>
      </c>
      <c r="L196" s="261" t="s">
        <v>118</v>
      </c>
      <c r="M196" s="261" t="s">
        <v>119</v>
      </c>
      <c r="N196" s="261" t="s">
        <v>120</v>
      </c>
      <c r="O196" s="261" t="s">
        <v>121</v>
      </c>
      <c r="P196" s="261" t="s">
        <v>122</v>
      </c>
      <c r="Q196" s="262" t="s">
        <v>123</v>
      </c>
      <c r="R196" s="265" t="s">
        <v>1034</v>
      </c>
      <c r="S196" s="263" t="s">
        <v>1035</v>
      </c>
      <c r="T196" s="263" t="s">
        <v>1036</v>
      </c>
      <c r="U196" s="263" t="s">
        <v>1037</v>
      </c>
      <c r="V196" s="263" t="s">
        <v>1038</v>
      </c>
      <c r="W196" s="263" t="s">
        <v>1039</v>
      </c>
      <c r="X196" s="263" t="s">
        <v>1040</v>
      </c>
      <c r="Y196" s="263" t="s">
        <v>1041</v>
      </c>
      <c r="Z196" s="263" t="s">
        <v>1042</v>
      </c>
      <c r="AA196" s="264" t="s">
        <v>1043</v>
      </c>
    </row>
    <row r="197" spans="2:27" x14ac:dyDescent="0.2">
      <c r="B197" s="259" t="s">
        <v>1044</v>
      </c>
      <c r="C197" s="250" t="s">
        <v>1018</v>
      </c>
      <c r="D197" s="251" t="s">
        <v>1019</v>
      </c>
      <c r="E197" s="321" t="s">
        <v>251</v>
      </c>
      <c r="F197" s="318">
        <v>3</v>
      </c>
      <c r="G197" s="440"/>
      <c r="H197" s="441"/>
      <c r="I197" s="441"/>
      <c r="J197" s="441"/>
      <c r="K197" s="441"/>
      <c r="L197" s="441"/>
      <c r="M197" s="322"/>
      <c r="N197" s="322"/>
      <c r="O197" s="322"/>
      <c r="P197" s="322"/>
      <c r="Q197" s="322"/>
      <c r="R197" s="322"/>
      <c r="S197" s="322"/>
      <c r="T197" s="322"/>
      <c r="U197" s="322"/>
      <c r="V197" s="322"/>
      <c r="W197" s="322"/>
      <c r="X197" s="322"/>
      <c r="Y197" s="322"/>
      <c r="Z197" s="322"/>
      <c r="AA197" s="325"/>
    </row>
    <row r="198" spans="2:27" x14ac:dyDescent="0.2">
      <c r="B198" s="253" t="s">
        <v>1045</v>
      </c>
      <c r="C198" s="50" t="s">
        <v>1021</v>
      </c>
      <c r="D198" s="58" t="s">
        <v>1019</v>
      </c>
      <c r="E198" s="319" t="s">
        <v>251</v>
      </c>
      <c r="F198" s="307">
        <v>3</v>
      </c>
      <c r="G198" s="442"/>
      <c r="H198" s="443"/>
      <c r="I198" s="443"/>
      <c r="J198" s="443"/>
      <c r="K198" s="443"/>
      <c r="L198" s="443"/>
      <c r="M198" s="323"/>
      <c r="N198" s="323"/>
      <c r="O198" s="323"/>
      <c r="P198" s="323"/>
      <c r="Q198" s="323"/>
      <c r="R198" s="323"/>
      <c r="S198" s="323"/>
      <c r="T198" s="323"/>
      <c r="U198" s="323"/>
      <c r="V198" s="323"/>
      <c r="W198" s="323"/>
      <c r="X198" s="323"/>
      <c r="Y198" s="323"/>
      <c r="Z198" s="323"/>
      <c r="AA198" s="326"/>
    </row>
    <row r="199" spans="2:27" ht="15" thickBot="1" x14ac:dyDescent="0.25">
      <c r="B199" s="254" t="s">
        <v>1046</v>
      </c>
      <c r="C199" s="51" t="s">
        <v>1047</v>
      </c>
      <c r="D199" s="60" t="s">
        <v>1019</v>
      </c>
      <c r="E199" s="320" t="s">
        <v>251</v>
      </c>
      <c r="F199" s="308">
        <v>3</v>
      </c>
      <c r="G199" s="324">
        <f t="shared" ref="G199:L199" si="52">SUM(G197:G198)</f>
        <v>0</v>
      </c>
      <c r="H199" s="324">
        <f t="shared" si="52"/>
        <v>0</v>
      </c>
      <c r="I199" s="324">
        <f t="shared" si="52"/>
        <v>0</v>
      </c>
      <c r="J199" s="324">
        <f t="shared" si="52"/>
        <v>0</v>
      </c>
      <c r="K199" s="324">
        <f t="shared" si="52"/>
        <v>0</v>
      </c>
      <c r="L199" s="324">
        <f t="shared" si="52"/>
        <v>0</v>
      </c>
      <c r="M199" s="324">
        <f t="shared" ref="M199:AA199" si="53">SUM(M197:M198)</f>
        <v>0</v>
      </c>
      <c r="N199" s="324">
        <f t="shared" si="53"/>
        <v>0</v>
      </c>
      <c r="O199" s="324">
        <f t="shared" si="53"/>
        <v>0</v>
      </c>
      <c r="P199" s="324">
        <f t="shared" si="53"/>
        <v>0</v>
      </c>
      <c r="Q199" s="324">
        <f t="shared" si="53"/>
        <v>0</v>
      </c>
      <c r="R199" s="324">
        <f t="shared" si="53"/>
        <v>0</v>
      </c>
      <c r="S199" s="324">
        <f t="shared" si="53"/>
        <v>0</v>
      </c>
      <c r="T199" s="324">
        <f t="shared" si="53"/>
        <v>0</v>
      </c>
      <c r="U199" s="324">
        <f t="shared" si="53"/>
        <v>0</v>
      </c>
      <c r="V199" s="324">
        <f t="shared" si="53"/>
        <v>0</v>
      </c>
      <c r="W199" s="324">
        <f t="shared" si="53"/>
        <v>0</v>
      </c>
      <c r="X199" s="324">
        <f t="shared" si="53"/>
        <v>0</v>
      </c>
      <c r="Y199" s="324">
        <f t="shared" si="53"/>
        <v>0</v>
      </c>
      <c r="Z199" s="324">
        <f t="shared" si="53"/>
        <v>0</v>
      </c>
      <c r="AA199" s="327">
        <f t="shared" si="53"/>
        <v>0</v>
      </c>
    </row>
    <row r="200" spans="2:27" ht="15" thickBot="1" x14ac:dyDescent="0.25">
      <c r="B200" s="255"/>
      <c r="C200" s="256"/>
      <c r="D200" s="62"/>
      <c r="E200" s="257"/>
      <c r="F200" s="258"/>
      <c r="G200" s="267"/>
      <c r="H200" s="267"/>
      <c r="I200" s="267"/>
      <c r="J200" s="267"/>
      <c r="K200" s="267"/>
      <c r="L200" s="267"/>
      <c r="M200" s="267"/>
      <c r="N200" s="267"/>
      <c r="O200" s="267"/>
      <c r="P200" s="267"/>
      <c r="Q200" s="267"/>
      <c r="R200" s="267"/>
      <c r="S200" s="267"/>
      <c r="T200" s="267"/>
      <c r="U200" s="267"/>
      <c r="V200" s="267"/>
      <c r="W200" s="267"/>
      <c r="X200" s="267"/>
      <c r="Y200" s="267"/>
      <c r="Z200" s="267"/>
      <c r="AA200" s="267"/>
    </row>
    <row r="201" spans="2:27" ht="60.75" thickBot="1" x14ac:dyDescent="0.25">
      <c r="B201" s="223" t="s">
        <v>1048</v>
      </c>
      <c r="G201" s="1524" t="s">
        <v>1031</v>
      </c>
      <c r="H201" s="1579"/>
      <c r="I201" s="1579"/>
      <c r="J201" s="1579"/>
      <c r="K201" s="1579"/>
      <c r="L201" s="1579"/>
      <c r="M201" s="1579"/>
      <c r="N201" s="1579"/>
      <c r="O201" s="1579"/>
      <c r="P201" s="1579"/>
      <c r="Q201" s="1525"/>
      <c r="R201" s="1524" t="s">
        <v>1032</v>
      </c>
      <c r="S201" s="1579"/>
      <c r="T201" s="1579"/>
      <c r="U201" s="1579"/>
      <c r="V201" s="1579"/>
      <c r="W201" s="1579"/>
      <c r="X201" s="1579"/>
      <c r="Y201" s="1579"/>
      <c r="Z201" s="1579"/>
      <c r="AA201" s="1525"/>
    </row>
    <row r="202" spans="2:27" ht="45.75" thickBot="1" x14ac:dyDescent="0.25">
      <c r="B202" s="260" t="s">
        <v>1033</v>
      </c>
      <c r="C202" s="261" t="s">
        <v>1015</v>
      </c>
      <c r="D202" s="261" t="s">
        <v>1016</v>
      </c>
      <c r="E202" s="261" t="s">
        <v>111</v>
      </c>
      <c r="F202" s="262" t="s">
        <v>112</v>
      </c>
      <c r="G202" s="260" t="s">
        <v>113</v>
      </c>
      <c r="H202" s="261" t="s">
        <v>114</v>
      </c>
      <c r="I202" s="261" t="s">
        <v>115</v>
      </c>
      <c r="J202" s="261" t="s">
        <v>116</v>
      </c>
      <c r="K202" s="261" t="s">
        <v>117</v>
      </c>
      <c r="L202" s="261" t="s">
        <v>118</v>
      </c>
      <c r="M202" s="261" t="s">
        <v>119</v>
      </c>
      <c r="N202" s="261" t="s">
        <v>120</v>
      </c>
      <c r="O202" s="261" t="s">
        <v>121</v>
      </c>
      <c r="P202" s="261" t="s">
        <v>122</v>
      </c>
      <c r="Q202" s="262" t="s">
        <v>123</v>
      </c>
      <c r="R202" s="265" t="s">
        <v>1034</v>
      </c>
      <c r="S202" s="263" t="s">
        <v>1035</v>
      </c>
      <c r="T202" s="263" t="s">
        <v>1036</v>
      </c>
      <c r="U202" s="263" t="s">
        <v>1037</v>
      </c>
      <c r="V202" s="263" t="s">
        <v>1038</v>
      </c>
      <c r="W202" s="263" t="s">
        <v>1039</v>
      </c>
      <c r="X202" s="263" t="s">
        <v>1040</v>
      </c>
      <c r="Y202" s="263" t="s">
        <v>1041</v>
      </c>
      <c r="Z202" s="263" t="s">
        <v>1042</v>
      </c>
      <c r="AA202" s="264" t="s">
        <v>1043</v>
      </c>
    </row>
    <row r="203" spans="2:27" x14ac:dyDescent="0.2">
      <c r="B203" s="252" t="s">
        <v>1049</v>
      </c>
      <c r="C203" s="50" t="s">
        <v>1050</v>
      </c>
      <c r="D203" s="58" t="s">
        <v>816</v>
      </c>
      <c r="E203" s="319" t="s">
        <v>251</v>
      </c>
      <c r="F203" s="307">
        <v>3</v>
      </c>
      <c r="G203" s="442"/>
      <c r="H203" s="443"/>
      <c r="I203" s="443"/>
      <c r="J203" s="443"/>
      <c r="K203" s="443"/>
      <c r="L203" s="323"/>
      <c r="M203" s="323"/>
      <c r="N203" s="323"/>
      <c r="O203" s="323"/>
      <c r="P203" s="323"/>
      <c r="Q203" s="323"/>
      <c r="R203" s="323"/>
      <c r="S203" s="323"/>
      <c r="T203" s="323"/>
      <c r="U203" s="323"/>
      <c r="V203" s="323"/>
      <c r="W203" s="323"/>
      <c r="X203" s="323"/>
      <c r="Y203" s="323"/>
      <c r="Z203" s="323"/>
      <c r="AA203" s="326"/>
    </row>
    <row r="204" spans="2:27" x14ac:dyDescent="0.2">
      <c r="B204" s="253" t="s">
        <v>1051</v>
      </c>
      <c r="C204" s="50" t="s">
        <v>1050</v>
      </c>
      <c r="D204" s="58" t="s">
        <v>811</v>
      </c>
      <c r="E204" s="319" t="s">
        <v>251</v>
      </c>
      <c r="F204" s="307">
        <v>3</v>
      </c>
      <c r="G204" s="442"/>
      <c r="H204" s="443"/>
      <c r="I204" s="443"/>
      <c r="J204" s="443"/>
      <c r="K204" s="443"/>
      <c r="L204" s="323"/>
      <c r="M204" s="323"/>
      <c r="N204" s="323"/>
      <c r="O204" s="323"/>
      <c r="P204" s="323"/>
      <c r="Q204" s="323"/>
      <c r="R204" s="323"/>
      <c r="S204" s="323"/>
      <c r="T204" s="323"/>
      <c r="U204" s="323"/>
      <c r="V204" s="323"/>
      <c r="W204" s="323"/>
      <c r="X204" s="323"/>
      <c r="Y204" s="323"/>
      <c r="Z204" s="323"/>
      <c r="AA204" s="326"/>
    </row>
    <row r="205" spans="2:27" x14ac:dyDescent="0.2">
      <c r="B205" s="253" t="s">
        <v>1052</v>
      </c>
      <c r="C205" s="50" t="s">
        <v>1050</v>
      </c>
      <c r="D205" s="58" t="s">
        <v>1019</v>
      </c>
      <c r="E205" s="319" t="s">
        <v>251</v>
      </c>
      <c r="F205" s="307">
        <v>3</v>
      </c>
      <c r="G205" s="328">
        <f t="shared" ref="G205:AA205" si="54">SUM(G203:G204)</f>
        <v>0</v>
      </c>
      <c r="H205" s="328">
        <f t="shared" si="54"/>
        <v>0</v>
      </c>
      <c r="I205" s="328">
        <f t="shared" si="54"/>
        <v>0</v>
      </c>
      <c r="J205" s="328">
        <f t="shared" si="54"/>
        <v>0</v>
      </c>
      <c r="K205" s="328">
        <f t="shared" si="54"/>
        <v>0</v>
      </c>
      <c r="L205" s="328">
        <f t="shared" si="54"/>
        <v>0</v>
      </c>
      <c r="M205" s="328">
        <f t="shared" si="54"/>
        <v>0</v>
      </c>
      <c r="N205" s="328">
        <f t="shared" si="54"/>
        <v>0</v>
      </c>
      <c r="O205" s="328">
        <f t="shared" si="54"/>
        <v>0</v>
      </c>
      <c r="P205" s="328">
        <f t="shared" si="54"/>
        <v>0</v>
      </c>
      <c r="Q205" s="328">
        <f t="shared" si="54"/>
        <v>0</v>
      </c>
      <c r="R205" s="328">
        <f t="shared" si="54"/>
        <v>0</v>
      </c>
      <c r="S205" s="328">
        <f t="shared" si="54"/>
        <v>0</v>
      </c>
      <c r="T205" s="328">
        <f t="shared" si="54"/>
        <v>0</v>
      </c>
      <c r="U205" s="328">
        <f t="shared" si="54"/>
        <v>0</v>
      </c>
      <c r="V205" s="328">
        <f t="shared" si="54"/>
        <v>0</v>
      </c>
      <c r="W205" s="328">
        <f t="shared" si="54"/>
        <v>0</v>
      </c>
      <c r="X205" s="328">
        <f t="shared" si="54"/>
        <v>0</v>
      </c>
      <c r="Y205" s="328">
        <f t="shared" si="54"/>
        <v>0</v>
      </c>
      <c r="Z205" s="328">
        <f t="shared" si="54"/>
        <v>0</v>
      </c>
      <c r="AA205" s="329">
        <f t="shared" si="54"/>
        <v>0</v>
      </c>
    </row>
    <row r="206" spans="2:27" x14ac:dyDescent="0.2">
      <c r="B206" s="252" t="s">
        <v>1053</v>
      </c>
      <c r="C206" s="50" t="s">
        <v>1054</v>
      </c>
      <c r="D206" s="58" t="s">
        <v>816</v>
      </c>
      <c r="E206" s="319" t="s">
        <v>251</v>
      </c>
      <c r="F206" s="307">
        <v>3</v>
      </c>
      <c r="G206" s="442"/>
      <c r="H206" s="443"/>
      <c r="I206" s="443"/>
      <c r="J206" s="443"/>
      <c r="K206" s="443"/>
      <c r="L206" s="323"/>
      <c r="M206" s="323"/>
      <c r="N206" s="323"/>
      <c r="O206" s="323"/>
      <c r="P206" s="323"/>
      <c r="Q206" s="323"/>
      <c r="R206" s="323"/>
      <c r="S206" s="323"/>
      <c r="T206" s="323"/>
      <c r="U206" s="323"/>
      <c r="V206" s="323"/>
      <c r="W206" s="323"/>
      <c r="X206" s="323"/>
      <c r="Y206" s="323"/>
      <c r="Z206" s="323"/>
      <c r="AA206" s="326"/>
    </row>
    <row r="207" spans="2:27" x14ac:dyDescent="0.2">
      <c r="B207" s="253" t="s">
        <v>1055</v>
      </c>
      <c r="C207" s="50" t="s">
        <v>1054</v>
      </c>
      <c r="D207" s="58" t="s">
        <v>811</v>
      </c>
      <c r="E207" s="319" t="s">
        <v>251</v>
      </c>
      <c r="F207" s="307">
        <v>3</v>
      </c>
      <c r="G207" s="442"/>
      <c r="H207" s="443"/>
      <c r="I207" s="443"/>
      <c r="J207" s="443"/>
      <c r="K207" s="443"/>
      <c r="L207" s="323"/>
      <c r="M207" s="323"/>
      <c r="N207" s="323"/>
      <c r="O207" s="323"/>
      <c r="P207" s="323"/>
      <c r="Q207" s="323"/>
      <c r="R207" s="323"/>
      <c r="S207" s="323"/>
      <c r="T207" s="323"/>
      <c r="U207" s="323"/>
      <c r="V207" s="323"/>
      <c r="W207" s="323"/>
      <c r="X207" s="323"/>
      <c r="Y207" s="323"/>
      <c r="Z207" s="323"/>
      <c r="AA207" s="326"/>
    </row>
    <row r="208" spans="2:27" x14ac:dyDescent="0.2">
      <c r="B208" s="253" t="s">
        <v>1056</v>
      </c>
      <c r="C208" s="50" t="s">
        <v>1054</v>
      </c>
      <c r="D208" s="58" t="s">
        <v>1019</v>
      </c>
      <c r="E208" s="319" t="s">
        <v>251</v>
      </c>
      <c r="F208" s="307">
        <v>3</v>
      </c>
      <c r="G208" s="328">
        <f t="shared" ref="G208:AA208" si="55">SUM(G206:G207)</f>
        <v>0</v>
      </c>
      <c r="H208" s="328">
        <f t="shared" si="55"/>
        <v>0</v>
      </c>
      <c r="I208" s="328">
        <f t="shared" si="55"/>
        <v>0</v>
      </c>
      <c r="J208" s="328">
        <f t="shared" si="55"/>
        <v>0</v>
      </c>
      <c r="K208" s="328">
        <f t="shared" si="55"/>
        <v>0</v>
      </c>
      <c r="L208" s="328">
        <f t="shared" si="55"/>
        <v>0</v>
      </c>
      <c r="M208" s="328">
        <f t="shared" si="55"/>
        <v>0</v>
      </c>
      <c r="N208" s="328">
        <f t="shared" si="55"/>
        <v>0</v>
      </c>
      <c r="O208" s="328">
        <f t="shared" si="55"/>
        <v>0</v>
      </c>
      <c r="P208" s="328">
        <f t="shared" si="55"/>
        <v>0</v>
      </c>
      <c r="Q208" s="328">
        <f t="shared" si="55"/>
        <v>0</v>
      </c>
      <c r="R208" s="328">
        <f t="shared" si="55"/>
        <v>0</v>
      </c>
      <c r="S208" s="328">
        <f t="shared" si="55"/>
        <v>0</v>
      </c>
      <c r="T208" s="328">
        <f t="shared" si="55"/>
        <v>0</v>
      </c>
      <c r="U208" s="328">
        <f t="shared" si="55"/>
        <v>0</v>
      </c>
      <c r="V208" s="328">
        <f t="shared" si="55"/>
        <v>0</v>
      </c>
      <c r="W208" s="328">
        <f t="shared" si="55"/>
        <v>0</v>
      </c>
      <c r="X208" s="328">
        <f t="shared" si="55"/>
        <v>0</v>
      </c>
      <c r="Y208" s="328">
        <f t="shared" si="55"/>
        <v>0</v>
      </c>
      <c r="Z208" s="328">
        <f t="shared" si="55"/>
        <v>0</v>
      </c>
      <c r="AA208" s="329">
        <f t="shared" si="55"/>
        <v>0</v>
      </c>
    </row>
    <row r="209" spans="2:27" x14ac:dyDescent="0.2">
      <c r="B209" s="252" t="s">
        <v>1057</v>
      </c>
      <c r="C209" s="50" t="s">
        <v>1058</v>
      </c>
      <c r="D209" s="58" t="s">
        <v>816</v>
      </c>
      <c r="E209" s="319" t="s">
        <v>251</v>
      </c>
      <c r="F209" s="307">
        <v>3</v>
      </c>
      <c r="G209" s="442"/>
      <c r="H209" s="443"/>
      <c r="I209" s="443"/>
      <c r="J209" s="443"/>
      <c r="K209" s="443"/>
      <c r="L209" s="323"/>
      <c r="M209" s="323"/>
      <c r="N209" s="323"/>
      <c r="O209" s="323"/>
      <c r="P209" s="323"/>
      <c r="Q209" s="323"/>
      <c r="R209" s="323"/>
      <c r="S209" s="323"/>
      <c r="T209" s="323"/>
      <c r="U209" s="323"/>
      <c r="V209" s="323"/>
      <c r="W209" s="323"/>
      <c r="X209" s="323"/>
      <c r="Y209" s="323"/>
      <c r="Z209" s="323"/>
      <c r="AA209" s="326"/>
    </row>
    <row r="210" spans="2:27" x14ac:dyDescent="0.2">
      <c r="B210" s="253" t="s">
        <v>1059</v>
      </c>
      <c r="C210" s="50" t="s">
        <v>1058</v>
      </c>
      <c r="D210" s="58" t="s">
        <v>811</v>
      </c>
      <c r="E210" s="319" t="s">
        <v>251</v>
      </c>
      <c r="F210" s="307">
        <v>3</v>
      </c>
      <c r="G210" s="442"/>
      <c r="H210" s="443"/>
      <c r="I210" s="443"/>
      <c r="J210" s="443"/>
      <c r="K210" s="443"/>
      <c r="L210" s="323"/>
      <c r="M210" s="323"/>
      <c r="N210" s="323"/>
      <c r="O210" s="323"/>
      <c r="P210" s="323"/>
      <c r="Q210" s="323"/>
      <c r="R210" s="323"/>
      <c r="S210" s="323"/>
      <c r="T210" s="323"/>
      <c r="U210" s="323"/>
      <c r="V210" s="323"/>
      <c r="W210" s="323"/>
      <c r="X210" s="323"/>
      <c r="Y210" s="323"/>
      <c r="Z210" s="323"/>
      <c r="AA210" s="326"/>
    </row>
    <row r="211" spans="2:27" x14ac:dyDescent="0.2">
      <c r="B211" s="253" t="s">
        <v>1060</v>
      </c>
      <c r="C211" s="50" t="s">
        <v>1058</v>
      </c>
      <c r="D211" s="58" t="s">
        <v>1019</v>
      </c>
      <c r="E211" s="319" t="s">
        <v>251</v>
      </c>
      <c r="F211" s="307">
        <v>3</v>
      </c>
      <c r="G211" s="328">
        <f t="shared" ref="G211:AA211" si="56">SUM(G209:G210)</f>
        <v>0</v>
      </c>
      <c r="H211" s="328">
        <f t="shared" si="56"/>
        <v>0</v>
      </c>
      <c r="I211" s="328">
        <f t="shared" si="56"/>
        <v>0</v>
      </c>
      <c r="J211" s="328">
        <f t="shared" si="56"/>
        <v>0</v>
      </c>
      <c r="K211" s="328">
        <f t="shared" si="56"/>
        <v>0</v>
      </c>
      <c r="L211" s="328">
        <f t="shared" si="56"/>
        <v>0</v>
      </c>
      <c r="M211" s="328">
        <f t="shared" si="56"/>
        <v>0</v>
      </c>
      <c r="N211" s="328">
        <f t="shared" si="56"/>
        <v>0</v>
      </c>
      <c r="O211" s="328">
        <f t="shared" si="56"/>
        <v>0</v>
      </c>
      <c r="P211" s="328">
        <f t="shared" si="56"/>
        <v>0</v>
      </c>
      <c r="Q211" s="328">
        <f t="shared" si="56"/>
        <v>0</v>
      </c>
      <c r="R211" s="328">
        <f t="shared" si="56"/>
        <v>0</v>
      </c>
      <c r="S211" s="328">
        <f t="shared" si="56"/>
        <v>0</v>
      </c>
      <c r="T211" s="328">
        <f t="shared" si="56"/>
        <v>0</v>
      </c>
      <c r="U211" s="328">
        <f t="shared" si="56"/>
        <v>0</v>
      </c>
      <c r="V211" s="328">
        <f t="shared" si="56"/>
        <v>0</v>
      </c>
      <c r="W211" s="328">
        <f t="shared" si="56"/>
        <v>0</v>
      </c>
      <c r="X211" s="328">
        <f t="shared" si="56"/>
        <v>0</v>
      </c>
      <c r="Y211" s="328">
        <f t="shared" si="56"/>
        <v>0</v>
      </c>
      <c r="Z211" s="328">
        <f t="shared" si="56"/>
        <v>0</v>
      </c>
      <c r="AA211" s="329">
        <f t="shared" si="56"/>
        <v>0</v>
      </c>
    </row>
    <row r="212" spans="2:27" x14ac:dyDescent="0.2">
      <c r="B212" s="252" t="s">
        <v>1061</v>
      </c>
      <c r="C212" s="50" t="s">
        <v>1062</v>
      </c>
      <c r="D212" s="58" t="s">
        <v>816</v>
      </c>
      <c r="E212" s="319" t="s">
        <v>251</v>
      </c>
      <c r="F212" s="307">
        <v>3</v>
      </c>
      <c r="G212" s="442"/>
      <c r="H212" s="443"/>
      <c r="I212" s="443"/>
      <c r="J212" s="443"/>
      <c r="K212" s="443"/>
      <c r="L212" s="323"/>
      <c r="M212" s="323"/>
      <c r="N212" s="323"/>
      <c r="O212" s="323"/>
      <c r="P212" s="323"/>
      <c r="Q212" s="323"/>
      <c r="R212" s="323"/>
      <c r="S212" s="323"/>
      <c r="T212" s="323"/>
      <c r="U212" s="323"/>
      <c r="V212" s="323"/>
      <c r="W212" s="323"/>
      <c r="X212" s="323"/>
      <c r="Y212" s="323"/>
      <c r="Z212" s="323"/>
      <c r="AA212" s="326"/>
    </row>
    <row r="213" spans="2:27" x14ac:dyDescent="0.2">
      <c r="B213" s="253" t="s">
        <v>1063</v>
      </c>
      <c r="C213" s="50" t="s">
        <v>1062</v>
      </c>
      <c r="D213" s="58" t="s">
        <v>811</v>
      </c>
      <c r="E213" s="319" t="s">
        <v>251</v>
      </c>
      <c r="F213" s="307">
        <v>3</v>
      </c>
      <c r="G213" s="442"/>
      <c r="H213" s="443"/>
      <c r="I213" s="443"/>
      <c r="J213" s="443"/>
      <c r="K213" s="443"/>
      <c r="L213" s="323"/>
      <c r="M213" s="323"/>
      <c r="N213" s="323"/>
      <c r="O213" s="323"/>
      <c r="P213" s="323"/>
      <c r="Q213" s="323"/>
      <c r="R213" s="323"/>
      <c r="S213" s="323"/>
      <c r="T213" s="323"/>
      <c r="U213" s="323"/>
      <c r="V213" s="323"/>
      <c r="W213" s="323"/>
      <c r="X213" s="323"/>
      <c r="Y213" s="323"/>
      <c r="Z213" s="323"/>
      <c r="AA213" s="326"/>
    </row>
    <row r="214" spans="2:27" x14ac:dyDescent="0.2">
      <c r="B214" s="253" t="s">
        <v>1064</v>
      </c>
      <c r="C214" s="50" t="s">
        <v>1062</v>
      </c>
      <c r="D214" s="58" t="s">
        <v>1019</v>
      </c>
      <c r="E214" s="319" t="s">
        <v>251</v>
      </c>
      <c r="F214" s="307">
        <v>3</v>
      </c>
      <c r="G214" s="328">
        <f t="shared" ref="G214:AA214" si="57">SUM(G212:G213)</f>
        <v>0</v>
      </c>
      <c r="H214" s="328">
        <f t="shared" si="57"/>
        <v>0</v>
      </c>
      <c r="I214" s="328">
        <f t="shared" si="57"/>
        <v>0</v>
      </c>
      <c r="J214" s="328">
        <f t="shared" si="57"/>
        <v>0</v>
      </c>
      <c r="K214" s="328">
        <f t="shared" si="57"/>
        <v>0</v>
      </c>
      <c r="L214" s="328">
        <f t="shared" si="57"/>
        <v>0</v>
      </c>
      <c r="M214" s="328">
        <f t="shared" si="57"/>
        <v>0</v>
      </c>
      <c r="N214" s="328">
        <f t="shared" si="57"/>
        <v>0</v>
      </c>
      <c r="O214" s="328">
        <f t="shared" si="57"/>
        <v>0</v>
      </c>
      <c r="P214" s="328">
        <f t="shared" si="57"/>
        <v>0</v>
      </c>
      <c r="Q214" s="328">
        <f t="shared" si="57"/>
        <v>0</v>
      </c>
      <c r="R214" s="328">
        <f t="shared" si="57"/>
        <v>0</v>
      </c>
      <c r="S214" s="328">
        <f t="shared" si="57"/>
        <v>0</v>
      </c>
      <c r="T214" s="328">
        <f t="shared" si="57"/>
        <v>0</v>
      </c>
      <c r="U214" s="328">
        <f t="shared" si="57"/>
        <v>0</v>
      </c>
      <c r="V214" s="328">
        <f t="shared" si="57"/>
        <v>0</v>
      </c>
      <c r="W214" s="328">
        <f t="shared" si="57"/>
        <v>0</v>
      </c>
      <c r="X214" s="328">
        <f t="shared" si="57"/>
        <v>0</v>
      </c>
      <c r="Y214" s="328">
        <f t="shared" si="57"/>
        <v>0</v>
      </c>
      <c r="Z214" s="328">
        <f t="shared" si="57"/>
        <v>0</v>
      </c>
      <c r="AA214" s="329">
        <f t="shared" si="57"/>
        <v>0</v>
      </c>
    </row>
    <row r="215" spans="2:27" x14ac:dyDescent="0.2">
      <c r="B215" s="252" t="s">
        <v>1065</v>
      </c>
      <c r="C215" s="50" t="s">
        <v>1066</v>
      </c>
      <c r="D215" s="58" t="s">
        <v>816</v>
      </c>
      <c r="E215" s="319" t="s">
        <v>251</v>
      </c>
      <c r="F215" s="307">
        <v>3</v>
      </c>
      <c r="G215" s="442"/>
      <c r="H215" s="443"/>
      <c r="I215" s="443"/>
      <c r="J215" s="443"/>
      <c r="K215" s="443"/>
      <c r="L215" s="323"/>
      <c r="M215" s="323"/>
      <c r="N215" s="323"/>
      <c r="O215" s="323"/>
      <c r="P215" s="323"/>
      <c r="Q215" s="323"/>
      <c r="R215" s="323"/>
      <c r="S215" s="323"/>
      <c r="T215" s="323"/>
      <c r="U215" s="323"/>
      <c r="V215" s="323"/>
      <c r="W215" s="323"/>
      <c r="X215" s="323"/>
      <c r="Y215" s="323"/>
      <c r="Z215" s="323"/>
      <c r="AA215" s="326"/>
    </row>
    <row r="216" spans="2:27" x14ac:dyDescent="0.2">
      <c r="B216" s="253" t="s">
        <v>1067</v>
      </c>
      <c r="C216" s="50" t="s">
        <v>1066</v>
      </c>
      <c r="D216" s="58" t="s">
        <v>811</v>
      </c>
      <c r="E216" s="319" t="s">
        <v>251</v>
      </c>
      <c r="F216" s="307">
        <v>3</v>
      </c>
      <c r="G216" s="442"/>
      <c r="H216" s="443"/>
      <c r="I216" s="443"/>
      <c r="J216" s="443"/>
      <c r="K216" s="443"/>
      <c r="L216" s="323"/>
      <c r="M216" s="323"/>
      <c r="N216" s="323"/>
      <c r="O216" s="323"/>
      <c r="P216" s="323"/>
      <c r="Q216" s="323"/>
      <c r="R216" s="323"/>
      <c r="S216" s="323"/>
      <c r="T216" s="323"/>
      <c r="U216" s="323"/>
      <c r="V216" s="323"/>
      <c r="W216" s="323"/>
      <c r="X216" s="323"/>
      <c r="Y216" s="323"/>
      <c r="Z216" s="323"/>
      <c r="AA216" s="326"/>
    </row>
    <row r="217" spans="2:27" x14ac:dyDescent="0.2">
      <c r="B217" s="253" t="s">
        <v>1068</v>
      </c>
      <c r="C217" s="50" t="s">
        <v>1066</v>
      </c>
      <c r="D217" s="58" t="s">
        <v>1019</v>
      </c>
      <c r="E217" s="319" t="s">
        <v>251</v>
      </c>
      <c r="F217" s="307">
        <v>3</v>
      </c>
      <c r="G217" s="328">
        <f t="shared" ref="G217:AA217" si="58">SUM(G215:G216)</f>
        <v>0</v>
      </c>
      <c r="H217" s="328">
        <f t="shared" si="58"/>
        <v>0</v>
      </c>
      <c r="I217" s="328">
        <f t="shared" si="58"/>
        <v>0</v>
      </c>
      <c r="J217" s="328">
        <f t="shared" si="58"/>
        <v>0</v>
      </c>
      <c r="K217" s="328">
        <f t="shared" si="58"/>
        <v>0</v>
      </c>
      <c r="L217" s="328">
        <f t="shared" si="58"/>
        <v>0</v>
      </c>
      <c r="M217" s="328">
        <f t="shared" si="58"/>
        <v>0</v>
      </c>
      <c r="N217" s="328">
        <f t="shared" si="58"/>
        <v>0</v>
      </c>
      <c r="O217" s="328">
        <f t="shared" si="58"/>
        <v>0</v>
      </c>
      <c r="P217" s="328">
        <f t="shared" si="58"/>
        <v>0</v>
      </c>
      <c r="Q217" s="328">
        <f t="shared" si="58"/>
        <v>0</v>
      </c>
      <c r="R217" s="328">
        <f t="shared" si="58"/>
        <v>0</v>
      </c>
      <c r="S217" s="328">
        <f t="shared" si="58"/>
        <v>0</v>
      </c>
      <c r="T217" s="328">
        <f t="shared" si="58"/>
        <v>0</v>
      </c>
      <c r="U217" s="328">
        <f t="shared" si="58"/>
        <v>0</v>
      </c>
      <c r="V217" s="328">
        <f t="shared" si="58"/>
        <v>0</v>
      </c>
      <c r="W217" s="328">
        <f t="shared" si="58"/>
        <v>0</v>
      </c>
      <c r="X217" s="328">
        <f t="shared" si="58"/>
        <v>0</v>
      </c>
      <c r="Y217" s="328">
        <f t="shared" si="58"/>
        <v>0</v>
      </c>
      <c r="Z217" s="328">
        <f t="shared" si="58"/>
        <v>0</v>
      </c>
      <c r="AA217" s="329">
        <f t="shared" si="58"/>
        <v>0</v>
      </c>
    </row>
    <row r="218" spans="2:27" ht="15" thickBot="1" x14ac:dyDescent="0.25">
      <c r="B218" s="254" t="s">
        <v>1069</v>
      </c>
      <c r="C218" s="51" t="s">
        <v>1070</v>
      </c>
      <c r="D218" s="60" t="s">
        <v>1019</v>
      </c>
      <c r="E218" s="320" t="s">
        <v>251</v>
      </c>
      <c r="F218" s="308">
        <v>3</v>
      </c>
      <c r="G218" s="324">
        <f t="shared" ref="G218:AA218" si="59">SUM(G217,G214,G211,G208,G205)</f>
        <v>0</v>
      </c>
      <c r="H218" s="324">
        <f t="shared" si="59"/>
        <v>0</v>
      </c>
      <c r="I218" s="324">
        <f t="shared" si="59"/>
        <v>0</v>
      </c>
      <c r="J218" s="324">
        <f t="shared" si="59"/>
        <v>0</v>
      </c>
      <c r="K218" s="324">
        <f t="shared" si="59"/>
        <v>0</v>
      </c>
      <c r="L218" s="324">
        <f t="shared" si="59"/>
        <v>0</v>
      </c>
      <c r="M218" s="324">
        <f t="shared" si="59"/>
        <v>0</v>
      </c>
      <c r="N218" s="324">
        <f t="shared" si="59"/>
        <v>0</v>
      </c>
      <c r="O218" s="324">
        <f t="shared" si="59"/>
        <v>0</v>
      </c>
      <c r="P218" s="324">
        <f t="shared" si="59"/>
        <v>0</v>
      </c>
      <c r="Q218" s="324">
        <f t="shared" si="59"/>
        <v>0</v>
      </c>
      <c r="R218" s="324">
        <f t="shared" si="59"/>
        <v>0</v>
      </c>
      <c r="S218" s="324">
        <f t="shared" si="59"/>
        <v>0</v>
      </c>
      <c r="T218" s="324">
        <f t="shared" si="59"/>
        <v>0</v>
      </c>
      <c r="U218" s="324">
        <f t="shared" si="59"/>
        <v>0</v>
      </c>
      <c r="V218" s="324">
        <f t="shared" si="59"/>
        <v>0</v>
      </c>
      <c r="W218" s="324">
        <f t="shared" si="59"/>
        <v>0</v>
      </c>
      <c r="X218" s="324">
        <f t="shared" si="59"/>
        <v>0</v>
      </c>
      <c r="Y218" s="324">
        <f t="shared" si="59"/>
        <v>0</v>
      </c>
      <c r="Z218" s="324">
        <f t="shared" si="59"/>
        <v>0</v>
      </c>
      <c r="AA218" s="327">
        <f t="shared" si="59"/>
        <v>0</v>
      </c>
    </row>
    <row r="219" spans="2:27" ht="15" thickBot="1" x14ac:dyDescent="0.25">
      <c r="B219" s="255"/>
      <c r="C219" s="256"/>
      <c r="D219" s="62"/>
      <c r="E219" s="257"/>
      <c r="F219" s="258"/>
      <c r="G219" s="267"/>
      <c r="H219" s="267"/>
      <c r="I219" s="267"/>
      <c r="J219" s="267"/>
      <c r="K219" s="267"/>
      <c r="L219" s="267"/>
      <c r="M219" s="267"/>
      <c r="N219" s="267"/>
      <c r="O219" s="267"/>
      <c r="P219" s="267"/>
      <c r="Q219" s="267"/>
      <c r="R219" s="267"/>
      <c r="S219" s="267"/>
      <c r="T219" s="267"/>
      <c r="U219" s="267"/>
      <c r="V219" s="267"/>
      <c r="W219" s="267"/>
      <c r="X219" s="267"/>
      <c r="Y219" s="267"/>
      <c r="Z219" s="267"/>
      <c r="AA219" s="267"/>
    </row>
    <row r="220" spans="2:27" ht="60.75" thickBot="1" x14ac:dyDescent="0.25">
      <c r="B220" s="223" t="s">
        <v>1071</v>
      </c>
      <c r="G220" s="1524" t="s">
        <v>1031</v>
      </c>
      <c r="H220" s="1579"/>
      <c r="I220" s="1579"/>
      <c r="J220" s="1579"/>
      <c r="K220" s="1579"/>
      <c r="L220" s="1579"/>
      <c r="M220" s="1579"/>
      <c r="N220" s="1579"/>
      <c r="O220" s="1579"/>
      <c r="P220" s="1579"/>
      <c r="Q220" s="1525"/>
      <c r="R220" s="1524" t="s">
        <v>1032</v>
      </c>
      <c r="S220" s="1579"/>
      <c r="T220" s="1579"/>
      <c r="U220" s="1579"/>
      <c r="V220" s="1579"/>
      <c r="W220" s="1579"/>
      <c r="X220" s="1579"/>
      <c r="Y220" s="1579"/>
      <c r="Z220" s="1579"/>
      <c r="AA220" s="1525"/>
    </row>
    <row r="221" spans="2:27" ht="45.75" thickBot="1" x14ac:dyDescent="0.25">
      <c r="B221" s="1220" t="s">
        <v>1033</v>
      </c>
      <c r="C221" s="1221" t="s">
        <v>1015</v>
      </c>
      <c r="D221" s="1221" t="s">
        <v>1016</v>
      </c>
      <c r="E221" s="1221" t="s">
        <v>111</v>
      </c>
      <c r="F221" s="1222" t="s">
        <v>112</v>
      </c>
      <c r="G221" s="260" t="s">
        <v>113</v>
      </c>
      <c r="H221" s="261" t="s">
        <v>114</v>
      </c>
      <c r="I221" s="261" t="s">
        <v>115</v>
      </c>
      <c r="J221" s="261" t="s">
        <v>116</v>
      </c>
      <c r="K221" s="261" t="s">
        <v>117</v>
      </c>
      <c r="L221" s="261" t="s">
        <v>118</v>
      </c>
      <c r="M221" s="261" t="s">
        <v>119</v>
      </c>
      <c r="N221" s="261" t="s">
        <v>120</v>
      </c>
      <c r="O221" s="261" t="s">
        <v>121</v>
      </c>
      <c r="P221" s="261" t="s">
        <v>122</v>
      </c>
      <c r="Q221" s="262" t="s">
        <v>123</v>
      </c>
      <c r="R221" s="265" t="s">
        <v>1034</v>
      </c>
      <c r="S221" s="263" t="s">
        <v>1035</v>
      </c>
      <c r="T221" s="263" t="s">
        <v>1036</v>
      </c>
      <c r="U221" s="263" t="s">
        <v>1037</v>
      </c>
      <c r="V221" s="263" t="s">
        <v>1038</v>
      </c>
      <c r="W221" s="263" t="s">
        <v>1039</v>
      </c>
      <c r="X221" s="263" t="s">
        <v>1040</v>
      </c>
      <c r="Y221" s="263" t="s">
        <v>1041</v>
      </c>
      <c r="Z221" s="263" t="s">
        <v>1042</v>
      </c>
      <c r="AA221" s="264" t="s">
        <v>1043</v>
      </c>
    </row>
    <row r="222" spans="2:27" x14ac:dyDescent="0.2">
      <c r="B222" s="1213" t="s">
        <v>1072</v>
      </c>
      <c r="C222" s="1214" t="s">
        <v>1073</v>
      </c>
      <c r="D222" s="1215" t="s">
        <v>816</v>
      </c>
      <c r="E222" s="1223" t="s">
        <v>1074</v>
      </c>
      <c r="F222" s="1217">
        <v>3</v>
      </c>
      <c r="G222" s="444"/>
      <c r="H222" s="445"/>
      <c r="I222" s="445"/>
      <c r="J222" s="445"/>
      <c r="K222" s="445"/>
      <c r="L222" s="330"/>
      <c r="M222" s="330"/>
      <c r="N222" s="330"/>
      <c r="O222" s="330"/>
      <c r="P222" s="330"/>
      <c r="Q222" s="330"/>
      <c r="R222" s="330"/>
      <c r="S222" s="330"/>
      <c r="T222" s="330"/>
      <c r="U222" s="330"/>
      <c r="V222" s="330"/>
      <c r="W222" s="330"/>
      <c r="X222" s="330"/>
      <c r="Y222" s="330"/>
      <c r="Z222" s="330"/>
      <c r="AA222" s="331"/>
    </row>
    <row r="223" spans="2:27" x14ac:dyDescent="0.2">
      <c r="B223" s="253" t="s">
        <v>1075</v>
      </c>
      <c r="C223" s="50" t="s">
        <v>1076</v>
      </c>
      <c r="D223" s="58" t="s">
        <v>816</v>
      </c>
      <c r="E223" s="319" t="s">
        <v>1074</v>
      </c>
      <c r="F223" s="307">
        <v>3</v>
      </c>
      <c r="G223" s="442"/>
      <c r="H223" s="442"/>
      <c r="I223" s="442"/>
      <c r="J223" s="442"/>
      <c r="K223" s="442"/>
      <c r="L223" s="1218"/>
      <c r="M223" s="1218"/>
      <c r="N223" s="1218"/>
      <c r="O223" s="1218"/>
      <c r="P223" s="1218"/>
      <c r="Q223" s="1218"/>
      <c r="R223" s="1218"/>
      <c r="S223" s="1218"/>
      <c r="T223" s="1218"/>
      <c r="U223" s="1218"/>
      <c r="V223" s="1218"/>
      <c r="W223" s="1218"/>
      <c r="X223" s="1218"/>
      <c r="Y223" s="1218"/>
      <c r="Z223" s="1218"/>
      <c r="AA223" s="1219"/>
    </row>
    <row r="224" spans="2:27" x14ac:dyDescent="0.2">
      <c r="B224" s="253" t="s">
        <v>1077</v>
      </c>
      <c r="C224" s="50" t="s">
        <v>1078</v>
      </c>
      <c r="D224" s="58" t="s">
        <v>816</v>
      </c>
      <c r="E224" s="319" t="s">
        <v>1074</v>
      </c>
      <c r="F224" s="307">
        <v>3</v>
      </c>
      <c r="G224" s="442"/>
      <c r="H224" s="442"/>
      <c r="I224" s="442"/>
      <c r="J224" s="442"/>
      <c r="K224" s="442"/>
      <c r="L224" s="1218"/>
      <c r="M224" s="1218"/>
      <c r="N224" s="1218"/>
      <c r="O224" s="1218"/>
      <c r="P224" s="1218"/>
      <c r="Q224" s="1218"/>
      <c r="R224" s="1218"/>
      <c r="S224" s="1218"/>
      <c r="T224" s="1218"/>
      <c r="U224" s="1218"/>
      <c r="V224" s="1218"/>
      <c r="W224" s="1218"/>
      <c r="X224" s="1218"/>
      <c r="Y224" s="1218"/>
      <c r="Z224" s="1218"/>
      <c r="AA224" s="1219"/>
    </row>
    <row r="225" spans="2:27" x14ac:dyDescent="0.2">
      <c r="B225" s="253" t="s">
        <v>1079</v>
      </c>
      <c r="C225" s="50" t="s">
        <v>1080</v>
      </c>
      <c r="D225" s="58" t="s">
        <v>816</v>
      </c>
      <c r="E225" s="319" t="s">
        <v>1074</v>
      </c>
      <c r="F225" s="307">
        <v>3</v>
      </c>
      <c r="G225" s="442"/>
      <c r="H225" s="442"/>
      <c r="I225" s="442"/>
      <c r="J225" s="442"/>
      <c r="K225" s="442"/>
      <c r="L225" s="1218"/>
      <c r="M225" s="1218"/>
      <c r="N225" s="1218"/>
      <c r="O225" s="1218"/>
      <c r="P225" s="1218"/>
      <c r="Q225" s="1218"/>
      <c r="R225" s="1218"/>
      <c r="S225" s="1218"/>
      <c r="T225" s="1218"/>
      <c r="U225" s="1218"/>
      <c r="V225" s="1218"/>
      <c r="W225" s="1218"/>
      <c r="X225" s="1218"/>
      <c r="Y225" s="1218"/>
      <c r="Z225" s="1218"/>
      <c r="AA225" s="1219"/>
    </row>
    <row r="226" spans="2:27" x14ac:dyDescent="0.2">
      <c r="B226" s="253" t="s">
        <v>1081</v>
      </c>
      <c r="C226" s="50" t="s">
        <v>1073</v>
      </c>
      <c r="D226" s="58" t="s">
        <v>811</v>
      </c>
      <c r="E226" s="319" t="s">
        <v>1074</v>
      </c>
      <c r="F226" s="307">
        <v>3</v>
      </c>
      <c r="G226" s="444"/>
      <c r="H226" s="445"/>
      <c r="I226" s="445"/>
      <c r="J226" s="445"/>
      <c r="K226" s="445"/>
      <c r="L226" s="330"/>
      <c r="M226" s="330"/>
      <c r="N226" s="330"/>
      <c r="O226" s="330"/>
      <c r="P226" s="330"/>
      <c r="Q226" s="330"/>
      <c r="R226" s="330"/>
      <c r="S226" s="330"/>
      <c r="T226" s="330"/>
      <c r="U226" s="330"/>
      <c r="V226" s="330"/>
      <c r="W226" s="330"/>
      <c r="X226" s="330"/>
      <c r="Y226" s="330"/>
      <c r="Z226" s="330"/>
      <c r="AA226" s="331"/>
    </row>
    <row r="227" spans="2:27" x14ac:dyDescent="0.2">
      <c r="B227" s="253" t="s">
        <v>1082</v>
      </c>
      <c r="C227" s="50" t="s">
        <v>1076</v>
      </c>
      <c r="D227" s="58" t="s">
        <v>811</v>
      </c>
      <c r="E227" s="319" t="s">
        <v>1074</v>
      </c>
      <c r="F227" s="307">
        <v>3</v>
      </c>
      <c r="G227" s="442"/>
      <c r="H227" s="442"/>
      <c r="I227" s="442"/>
      <c r="J227" s="442"/>
      <c r="K227" s="442"/>
      <c r="L227" s="1218"/>
      <c r="M227" s="1218"/>
      <c r="N227" s="1218"/>
      <c r="O227" s="1218"/>
      <c r="P227" s="1218"/>
      <c r="Q227" s="1218"/>
      <c r="R227" s="1218"/>
      <c r="S227" s="1218"/>
      <c r="T227" s="1218"/>
      <c r="U227" s="1218"/>
      <c r="V227" s="1218"/>
      <c r="W227" s="1218"/>
      <c r="X227" s="1218"/>
      <c r="Y227" s="1218"/>
      <c r="Z227" s="1218"/>
      <c r="AA227" s="1219"/>
    </row>
    <row r="228" spans="2:27" x14ac:dyDescent="0.2">
      <c r="B228" s="253" t="s">
        <v>1083</v>
      </c>
      <c r="C228" s="50" t="s">
        <v>1078</v>
      </c>
      <c r="D228" s="58" t="s">
        <v>811</v>
      </c>
      <c r="E228" s="319" t="s">
        <v>1074</v>
      </c>
      <c r="F228" s="307">
        <v>3</v>
      </c>
      <c r="G228" s="442"/>
      <c r="H228" s="442"/>
      <c r="I228" s="442"/>
      <c r="J228" s="442"/>
      <c r="K228" s="442"/>
      <c r="L228" s="1218"/>
      <c r="M228" s="1218"/>
      <c r="N228" s="1218"/>
      <c r="O228" s="1218"/>
      <c r="P228" s="1218"/>
      <c r="Q228" s="1218"/>
      <c r="R228" s="1218"/>
      <c r="S228" s="1218"/>
      <c r="T228" s="1218"/>
      <c r="U228" s="1218"/>
      <c r="V228" s="1218"/>
      <c r="W228" s="1218"/>
      <c r="X228" s="1218"/>
      <c r="Y228" s="1218"/>
      <c r="Z228" s="1218"/>
      <c r="AA228" s="1219"/>
    </row>
    <row r="229" spans="2:27" x14ac:dyDescent="0.2">
      <c r="B229" s="253" t="s">
        <v>1084</v>
      </c>
      <c r="C229" s="50" t="s">
        <v>1080</v>
      </c>
      <c r="D229" s="58" t="s">
        <v>811</v>
      </c>
      <c r="E229" s="319" t="s">
        <v>1074</v>
      </c>
      <c r="F229" s="307">
        <v>3</v>
      </c>
      <c r="G229" s="442"/>
      <c r="H229" s="442"/>
      <c r="I229" s="442"/>
      <c r="J229" s="442"/>
      <c r="K229" s="442"/>
      <c r="L229" s="1218"/>
      <c r="M229" s="1218"/>
      <c r="N229" s="1218"/>
      <c r="O229" s="1218"/>
      <c r="P229" s="1218"/>
      <c r="Q229" s="1218"/>
      <c r="R229" s="1218"/>
      <c r="S229" s="1218"/>
      <c r="T229" s="1218"/>
      <c r="U229" s="1218"/>
      <c r="V229" s="1218"/>
      <c r="W229" s="1218"/>
      <c r="X229" s="1218"/>
      <c r="Y229" s="1218"/>
      <c r="Z229" s="1218"/>
      <c r="AA229" s="1219"/>
    </row>
    <row r="230" spans="2:27" x14ac:dyDescent="0.2">
      <c r="B230" s="253" t="s">
        <v>1085</v>
      </c>
      <c r="C230" s="50" t="s">
        <v>1073</v>
      </c>
      <c r="D230" s="58" t="s">
        <v>1019</v>
      </c>
      <c r="E230" s="319" t="s">
        <v>1074</v>
      </c>
      <c r="F230" s="307">
        <v>3</v>
      </c>
      <c r="G230" s="328">
        <f t="shared" ref="G230:K230" si="60">SUM(G222, G226)</f>
        <v>0</v>
      </c>
      <c r="H230" s="328">
        <f t="shared" si="60"/>
        <v>0</v>
      </c>
      <c r="I230" s="328">
        <f t="shared" si="60"/>
        <v>0</v>
      </c>
      <c r="J230" s="328">
        <f t="shared" si="60"/>
        <v>0</v>
      </c>
      <c r="K230" s="328">
        <f t="shared" si="60"/>
        <v>0</v>
      </c>
      <c r="L230" s="328">
        <f>SUM(L222, L226)</f>
        <v>0</v>
      </c>
      <c r="M230" s="328">
        <f t="shared" ref="M230:AA230" si="61">SUM(M222, M226)</f>
        <v>0</v>
      </c>
      <c r="N230" s="328">
        <f t="shared" si="61"/>
        <v>0</v>
      </c>
      <c r="O230" s="328">
        <f t="shared" si="61"/>
        <v>0</v>
      </c>
      <c r="P230" s="328">
        <f t="shared" si="61"/>
        <v>0</v>
      </c>
      <c r="Q230" s="328">
        <f t="shared" si="61"/>
        <v>0</v>
      </c>
      <c r="R230" s="328">
        <f t="shared" si="61"/>
        <v>0</v>
      </c>
      <c r="S230" s="328">
        <f t="shared" si="61"/>
        <v>0</v>
      </c>
      <c r="T230" s="328">
        <f t="shared" si="61"/>
        <v>0</v>
      </c>
      <c r="U230" s="328">
        <f t="shared" si="61"/>
        <v>0</v>
      </c>
      <c r="V230" s="328">
        <f t="shared" si="61"/>
        <v>0</v>
      </c>
      <c r="W230" s="328">
        <f t="shared" si="61"/>
        <v>0</v>
      </c>
      <c r="X230" s="328">
        <f t="shared" si="61"/>
        <v>0</v>
      </c>
      <c r="Y230" s="328">
        <f t="shared" si="61"/>
        <v>0</v>
      </c>
      <c r="Z230" s="328">
        <f t="shared" si="61"/>
        <v>0</v>
      </c>
      <c r="AA230" s="328">
        <f t="shared" si="61"/>
        <v>0</v>
      </c>
    </row>
    <row r="231" spans="2:27" x14ac:dyDescent="0.2">
      <c r="B231" s="253" t="s">
        <v>1086</v>
      </c>
      <c r="C231" s="50" t="s">
        <v>1087</v>
      </c>
      <c r="D231" s="58" t="s">
        <v>816</v>
      </c>
      <c r="E231" s="319" t="s">
        <v>1074</v>
      </c>
      <c r="F231" s="307">
        <v>3</v>
      </c>
      <c r="G231" s="444"/>
      <c r="H231" s="445"/>
      <c r="I231" s="445"/>
      <c r="J231" s="445"/>
      <c r="K231" s="445"/>
      <c r="L231" s="330"/>
      <c r="M231" s="330"/>
      <c r="N231" s="330"/>
      <c r="O231" s="330"/>
      <c r="P231" s="330"/>
      <c r="Q231" s="330"/>
      <c r="R231" s="330"/>
      <c r="S231" s="330"/>
      <c r="T231" s="330"/>
      <c r="U231" s="330"/>
      <c r="V231" s="330"/>
      <c r="W231" s="330"/>
      <c r="X231" s="330"/>
      <c r="Y231" s="330"/>
      <c r="Z231" s="330"/>
      <c r="AA231" s="331"/>
    </row>
    <row r="232" spans="2:27" x14ac:dyDescent="0.2">
      <c r="B232" s="253" t="s">
        <v>1088</v>
      </c>
      <c r="C232" s="50" t="s">
        <v>1089</v>
      </c>
      <c r="D232" s="58" t="s">
        <v>816</v>
      </c>
      <c r="E232" s="319" t="s">
        <v>1074</v>
      </c>
      <c r="F232" s="307">
        <v>3</v>
      </c>
      <c r="G232" s="442"/>
      <c r="H232" s="442"/>
      <c r="I232" s="442"/>
      <c r="J232" s="442"/>
      <c r="K232" s="442"/>
      <c r="L232" s="1218"/>
      <c r="M232" s="1218"/>
      <c r="N232" s="1218"/>
      <c r="O232" s="1218"/>
      <c r="P232" s="1218"/>
      <c r="Q232" s="1218"/>
      <c r="R232" s="1218"/>
      <c r="S232" s="1218"/>
      <c r="T232" s="1218"/>
      <c r="U232" s="1218"/>
      <c r="V232" s="1218"/>
      <c r="W232" s="1218"/>
      <c r="X232" s="1218"/>
      <c r="Y232" s="1218"/>
      <c r="Z232" s="1218"/>
      <c r="AA232" s="1219"/>
    </row>
    <row r="233" spans="2:27" x14ac:dyDescent="0.2">
      <c r="B233" s="253" t="s">
        <v>1090</v>
      </c>
      <c r="C233" s="50" t="s">
        <v>1091</v>
      </c>
      <c r="D233" s="58" t="s">
        <v>816</v>
      </c>
      <c r="E233" s="319" t="s">
        <v>1074</v>
      </c>
      <c r="F233" s="307">
        <v>3</v>
      </c>
      <c r="G233" s="442"/>
      <c r="H233" s="442"/>
      <c r="I233" s="442"/>
      <c r="J233" s="442"/>
      <c r="K233" s="442"/>
      <c r="L233" s="1218"/>
      <c r="M233" s="1218"/>
      <c r="N233" s="1218"/>
      <c r="O233" s="1218"/>
      <c r="P233" s="1218"/>
      <c r="Q233" s="1218"/>
      <c r="R233" s="1218"/>
      <c r="S233" s="1218"/>
      <c r="T233" s="1218"/>
      <c r="U233" s="1218"/>
      <c r="V233" s="1218"/>
      <c r="W233" s="1218"/>
      <c r="X233" s="1218"/>
      <c r="Y233" s="1218"/>
      <c r="Z233" s="1218"/>
      <c r="AA233" s="1219"/>
    </row>
    <row r="234" spans="2:27" x14ac:dyDescent="0.2">
      <c r="B234" s="253" t="s">
        <v>1092</v>
      </c>
      <c r="C234" s="50" t="s">
        <v>1093</v>
      </c>
      <c r="D234" s="58" t="s">
        <v>816</v>
      </c>
      <c r="E234" s="319" t="s">
        <v>1074</v>
      </c>
      <c r="F234" s="307">
        <v>3</v>
      </c>
      <c r="G234" s="442"/>
      <c r="H234" s="442"/>
      <c r="I234" s="442"/>
      <c r="J234" s="442"/>
      <c r="K234" s="442"/>
      <c r="L234" s="1218"/>
      <c r="M234" s="1218"/>
      <c r="N234" s="1218"/>
      <c r="O234" s="1218"/>
      <c r="P234" s="1218"/>
      <c r="Q234" s="1218"/>
      <c r="R234" s="1218"/>
      <c r="S234" s="1218"/>
      <c r="T234" s="1218"/>
      <c r="U234" s="1218"/>
      <c r="V234" s="1218"/>
      <c r="W234" s="1218"/>
      <c r="X234" s="1218"/>
      <c r="Y234" s="1218"/>
      <c r="Z234" s="1218"/>
      <c r="AA234" s="1219"/>
    </row>
    <row r="235" spans="2:27" x14ac:dyDescent="0.2">
      <c r="B235" s="253" t="s">
        <v>1094</v>
      </c>
      <c r="C235" s="50" t="s">
        <v>1087</v>
      </c>
      <c r="D235" s="58" t="s">
        <v>811</v>
      </c>
      <c r="E235" s="319" t="s">
        <v>1074</v>
      </c>
      <c r="F235" s="307">
        <v>3</v>
      </c>
      <c r="G235" s="444"/>
      <c r="H235" s="445"/>
      <c r="I235" s="445"/>
      <c r="J235" s="445"/>
      <c r="K235" s="445"/>
      <c r="L235" s="330"/>
      <c r="M235" s="330"/>
      <c r="N235" s="330"/>
      <c r="O235" s="330"/>
      <c r="P235" s="330"/>
      <c r="Q235" s="330"/>
      <c r="R235" s="330"/>
      <c r="S235" s="330"/>
      <c r="T235" s="330"/>
      <c r="U235" s="330"/>
      <c r="V235" s="330"/>
      <c r="W235" s="330"/>
      <c r="X235" s="330"/>
      <c r="Y235" s="330"/>
      <c r="Z235" s="330"/>
      <c r="AA235" s="331"/>
    </row>
    <row r="236" spans="2:27" x14ac:dyDescent="0.2">
      <c r="B236" s="253" t="s">
        <v>1095</v>
      </c>
      <c r="C236" s="50" t="s">
        <v>1089</v>
      </c>
      <c r="D236" s="58" t="s">
        <v>811</v>
      </c>
      <c r="E236" s="319" t="s">
        <v>1074</v>
      </c>
      <c r="F236" s="307">
        <v>3</v>
      </c>
      <c r="G236" s="442"/>
      <c r="H236" s="442"/>
      <c r="I236" s="442"/>
      <c r="J236" s="442"/>
      <c r="K236" s="442"/>
      <c r="L236" s="1218"/>
      <c r="M236" s="1218"/>
      <c r="N236" s="1218"/>
      <c r="O236" s="1218"/>
      <c r="P236" s="1218"/>
      <c r="Q236" s="1218"/>
      <c r="R236" s="1218"/>
      <c r="S236" s="1218"/>
      <c r="T236" s="1218"/>
      <c r="U236" s="1218"/>
      <c r="V236" s="1218"/>
      <c r="W236" s="1218"/>
      <c r="X236" s="1218"/>
      <c r="Y236" s="1218"/>
      <c r="Z236" s="1218"/>
      <c r="AA236" s="1219"/>
    </row>
    <row r="237" spans="2:27" x14ac:dyDescent="0.2">
      <c r="B237" s="253" t="s">
        <v>1096</v>
      </c>
      <c r="C237" s="50" t="s">
        <v>1097</v>
      </c>
      <c r="D237" s="58" t="s">
        <v>811</v>
      </c>
      <c r="E237" s="319" t="s">
        <v>1074</v>
      </c>
      <c r="F237" s="307">
        <v>3</v>
      </c>
      <c r="G237" s="442"/>
      <c r="H237" s="442"/>
      <c r="I237" s="442"/>
      <c r="J237" s="442"/>
      <c r="K237" s="442"/>
      <c r="L237" s="1218"/>
      <c r="M237" s="1218"/>
      <c r="N237" s="1218"/>
      <c r="O237" s="1218"/>
      <c r="P237" s="1218"/>
      <c r="Q237" s="1218"/>
      <c r="R237" s="1218"/>
      <c r="S237" s="1218"/>
      <c r="T237" s="1218"/>
      <c r="U237" s="1218"/>
      <c r="V237" s="1218"/>
      <c r="W237" s="1218"/>
      <c r="X237" s="1218"/>
      <c r="Y237" s="1218"/>
      <c r="Z237" s="1218"/>
      <c r="AA237" s="1219"/>
    </row>
    <row r="238" spans="2:27" x14ac:dyDescent="0.2">
      <c r="B238" s="253" t="s">
        <v>1098</v>
      </c>
      <c r="C238" s="50" t="s">
        <v>1093</v>
      </c>
      <c r="D238" s="58" t="s">
        <v>811</v>
      </c>
      <c r="E238" s="319" t="s">
        <v>1074</v>
      </c>
      <c r="F238" s="307">
        <v>3</v>
      </c>
      <c r="G238" s="442"/>
      <c r="H238" s="442"/>
      <c r="I238" s="442"/>
      <c r="J238" s="442"/>
      <c r="K238" s="442"/>
      <c r="L238" s="1218"/>
      <c r="M238" s="1218"/>
      <c r="N238" s="1218"/>
      <c r="O238" s="1218"/>
      <c r="P238" s="1218"/>
      <c r="Q238" s="1218"/>
      <c r="R238" s="1218"/>
      <c r="S238" s="1218"/>
      <c r="T238" s="1218"/>
      <c r="U238" s="1218"/>
      <c r="V238" s="1218"/>
      <c r="W238" s="1218"/>
      <c r="X238" s="1218"/>
      <c r="Y238" s="1218"/>
      <c r="Z238" s="1218"/>
      <c r="AA238" s="1219"/>
    </row>
    <row r="239" spans="2:27" x14ac:dyDescent="0.2">
      <c r="B239" s="253" t="s">
        <v>1099</v>
      </c>
      <c r="C239" s="50" t="s">
        <v>1087</v>
      </c>
      <c r="D239" s="58" t="s">
        <v>1019</v>
      </c>
      <c r="E239" s="319" t="s">
        <v>1074</v>
      </c>
      <c r="F239" s="307">
        <v>3</v>
      </c>
      <c r="G239" s="328">
        <f t="shared" ref="G239:K239" si="62">SUM(G231,G235)</f>
        <v>0</v>
      </c>
      <c r="H239" s="328">
        <f t="shared" si="62"/>
        <v>0</v>
      </c>
      <c r="I239" s="328">
        <f t="shared" si="62"/>
        <v>0</v>
      </c>
      <c r="J239" s="328">
        <f t="shared" si="62"/>
        <v>0</v>
      </c>
      <c r="K239" s="328">
        <f t="shared" si="62"/>
        <v>0</v>
      </c>
      <c r="L239" s="328">
        <f>SUM(L231,L235)</f>
        <v>0</v>
      </c>
      <c r="M239" s="328">
        <f t="shared" ref="M239:AA239" si="63">SUM(M231,M235)</f>
        <v>0</v>
      </c>
      <c r="N239" s="328">
        <f t="shared" si="63"/>
        <v>0</v>
      </c>
      <c r="O239" s="328">
        <f t="shared" si="63"/>
        <v>0</v>
      </c>
      <c r="P239" s="328">
        <f t="shared" si="63"/>
        <v>0</v>
      </c>
      <c r="Q239" s="328">
        <f t="shared" si="63"/>
        <v>0</v>
      </c>
      <c r="R239" s="328">
        <f t="shared" si="63"/>
        <v>0</v>
      </c>
      <c r="S239" s="328">
        <f t="shared" si="63"/>
        <v>0</v>
      </c>
      <c r="T239" s="328">
        <f t="shared" si="63"/>
        <v>0</v>
      </c>
      <c r="U239" s="328">
        <f t="shared" si="63"/>
        <v>0</v>
      </c>
      <c r="V239" s="328">
        <f t="shared" si="63"/>
        <v>0</v>
      </c>
      <c r="W239" s="328">
        <f t="shared" si="63"/>
        <v>0</v>
      </c>
      <c r="X239" s="328">
        <f t="shared" si="63"/>
        <v>0</v>
      </c>
      <c r="Y239" s="328">
        <f t="shared" si="63"/>
        <v>0</v>
      </c>
      <c r="Z239" s="328">
        <f t="shared" si="63"/>
        <v>0</v>
      </c>
      <c r="AA239" s="328">
        <f t="shared" si="63"/>
        <v>0</v>
      </c>
    </row>
    <row r="240" spans="2:27" x14ac:dyDescent="0.2">
      <c r="B240" s="253" t="s">
        <v>1100</v>
      </c>
      <c r="C240" s="50" t="s">
        <v>1101</v>
      </c>
      <c r="D240" s="58" t="s">
        <v>816</v>
      </c>
      <c r="E240" s="319" t="s">
        <v>1074</v>
      </c>
      <c r="F240" s="307">
        <v>3</v>
      </c>
      <c r="G240" s="444"/>
      <c r="H240" s="445"/>
      <c r="I240" s="445"/>
      <c r="J240" s="445"/>
      <c r="K240" s="445"/>
      <c r="L240" s="330"/>
      <c r="M240" s="330"/>
      <c r="N240" s="330"/>
      <c r="O240" s="330"/>
      <c r="P240" s="330"/>
      <c r="Q240" s="330"/>
      <c r="R240" s="330"/>
      <c r="S240" s="330"/>
      <c r="T240" s="330"/>
      <c r="U240" s="330"/>
      <c r="V240" s="330"/>
      <c r="W240" s="330"/>
      <c r="X240" s="330"/>
      <c r="Y240" s="330"/>
      <c r="Z240" s="330"/>
      <c r="AA240" s="331"/>
    </row>
    <row r="241" spans="2:27" x14ac:dyDescent="0.2">
      <c r="B241" s="253" t="s">
        <v>1102</v>
      </c>
      <c r="C241" s="50" t="s">
        <v>1103</v>
      </c>
      <c r="D241" s="58" t="s">
        <v>816</v>
      </c>
      <c r="E241" s="319" t="s">
        <v>1074</v>
      </c>
      <c r="F241" s="307">
        <v>3</v>
      </c>
      <c r="G241" s="442"/>
      <c r="H241" s="442"/>
      <c r="I241" s="442"/>
      <c r="J241" s="442"/>
      <c r="K241" s="442"/>
      <c r="L241" s="1218"/>
      <c r="M241" s="1218"/>
      <c r="N241" s="1218"/>
      <c r="O241" s="1218"/>
      <c r="P241" s="1218"/>
      <c r="Q241" s="1218"/>
      <c r="R241" s="1218"/>
      <c r="S241" s="1218"/>
      <c r="T241" s="1218"/>
      <c r="U241" s="1218"/>
      <c r="V241" s="1218"/>
      <c r="W241" s="1218"/>
      <c r="X241" s="1218"/>
      <c r="Y241" s="1218"/>
      <c r="Z241" s="1218"/>
      <c r="AA241" s="1219"/>
    </row>
    <row r="242" spans="2:27" x14ac:dyDescent="0.2">
      <c r="B242" s="253" t="s">
        <v>1104</v>
      </c>
      <c r="C242" s="50" t="s">
        <v>1105</v>
      </c>
      <c r="D242" s="58" t="s">
        <v>816</v>
      </c>
      <c r="E242" s="319" t="s">
        <v>1074</v>
      </c>
      <c r="F242" s="307">
        <v>3</v>
      </c>
      <c r="G242" s="442"/>
      <c r="H242" s="442"/>
      <c r="I242" s="442"/>
      <c r="J242" s="442"/>
      <c r="K242" s="442"/>
      <c r="L242" s="1218"/>
      <c r="M242" s="1218"/>
      <c r="N242" s="1218"/>
      <c r="O242" s="1218"/>
      <c r="P242" s="1218"/>
      <c r="Q242" s="1218"/>
      <c r="R242" s="1218"/>
      <c r="S242" s="1218"/>
      <c r="T242" s="1218"/>
      <c r="U242" s="1218"/>
      <c r="V242" s="1218"/>
      <c r="W242" s="1218"/>
      <c r="X242" s="1218"/>
      <c r="Y242" s="1218"/>
      <c r="Z242" s="1218"/>
      <c r="AA242" s="1219"/>
    </row>
    <row r="243" spans="2:27" x14ac:dyDescent="0.2">
      <c r="B243" s="253" t="s">
        <v>1106</v>
      </c>
      <c r="C243" s="50" t="s">
        <v>1107</v>
      </c>
      <c r="D243" s="58" t="s">
        <v>816</v>
      </c>
      <c r="E243" s="319" t="s">
        <v>1074</v>
      </c>
      <c r="F243" s="307">
        <v>3</v>
      </c>
      <c r="G243" s="442"/>
      <c r="H243" s="442"/>
      <c r="I243" s="442"/>
      <c r="J243" s="442"/>
      <c r="K243" s="442"/>
      <c r="L243" s="1218"/>
      <c r="M243" s="1218"/>
      <c r="N243" s="1218"/>
      <c r="O243" s="1218"/>
      <c r="P243" s="1218"/>
      <c r="Q243" s="1218"/>
      <c r="R243" s="1218"/>
      <c r="S243" s="1218"/>
      <c r="T243" s="1218"/>
      <c r="U243" s="1218"/>
      <c r="V243" s="1218"/>
      <c r="W243" s="1218"/>
      <c r="X243" s="1218"/>
      <c r="Y243" s="1218"/>
      <c r="Z243" s="1218"/>
      <c r="AA243" s="1219"/>
    </row>
    <row r="244" spans="2:27" x14ac:dyDescent="0.2">
      <c r="B244" s="253" t="s">
        <v>1108</v>
      </c>
      <c r="C244" s="50" t="s">
        <v>1101</v>
      </c>
      <c r="D244" s="58" t="s">
        <v>811</v>
      </c>
      <c r="E244" s="319" t="s">
        <v>1074</v>
      </c>
      <c r="F244" s="307">
        <v>3</v>
      </c>
      <c r="G244" s="444"/>
      <c r="H244" s="445"/>
      <c r="I244" s="445"/>
      <c r="J244" s="445"/>
      <c r="K244" s="445"/>
      <c r="L244" s="330"/>
      <c r="M244" s="330"/>
      <c r="N244" s="330"/>
      <c r="O244" s="330"/>
      <c r="P244" s="330"/>
      <c r="Q244" s="330"/>
      <c r="R244" s="330"/>
      <c r="S244" s="330"/>
      <c r="T244" s="330"/>
      <c r="U244" s="330"/>
      <c r="V244" s="330"/>
      <c r="W244" s="330"/>
      <c r="X244" s="330"/>
      <c r="Y244" s="330"/>
      <c r="Z244" s="330"/>
      <c r="AA244" s="331"/>
    </row>
    <row r="245" spans="2:27" x14ac:dyDescent="0.2">
      <c r="B245" s="253" t="s">
        <v>1109</v>
      </c>
      <c r="C245" s="50" t="s">
        <v>1103</v>
      </c>
      <c r="D245" s="58" t="s">
        <v>811</v>
      </c>
      <c r="E245" s="319" t="s">
        <v>1074</v>
      </c>
      <c r="F245" s="307">
        <v>3</v>
      </c>
      <c r="G245" s="442"/>
      <c r="H245" s="442"/>
      <c r="I245" s="442"/>
      <c r="J245" s="442"/>
      <c r="K245" s="442"/>
      <c r="L245" s="1218"/>
      <c r="M245" s="1218"/>
      <c r="N245" s="1218"/>
      <c r="O245" s="1218"/>
      <c r="P245" s="1218"/>
      <c r="Q245" s="1218"/>
      <c r="R245" s="1218"/>
      <c r="S245" s="1218"/>
      <c r="T245" s="1218"/>
      <c r="U245" s="1218"/>
      <c r="V245" s="1218"/>
      <c r="W245" s="1218"/>
      <c r="X245" s="1218"/>
      <c r="Y245" s="1218"/>
      <c r="Z245" s="1218"/>
      <c r="AA245" s="1219"/>
    </row>
    <row r="246" spans="2:27" x14ac:dyDescent="0.2">
      <c r="B246" s="253" t="s">
        <v>1110</v>
      </c>
      <c r="C246" s="50" t="s">
        <v>1105</v>
      </c>
      <c r="D246" s="58" t="s">
        <v>811</v>
      </c>
      <c r="E246" s="319" t="s">
        <v>1074</v>
      </c>
      <c r="F246" s="307">
        <v>3</v>
      </c>
      <c r="G246" s="442"/>
      <c r="H246" s="442"/>
      <c r="I246" s="442"/>
      <c r="J246" s="442"/>
      <c r="K246" s="442"/>
      <c r="L246" s="1218"/>
      <c r="M246" s="1218"/>
      <c r="N246" s="1218"/>
      <c r="O246" s="1218"/>
      <c r="P246" s="1218"/>
      <c r="Q246" s="1218"/>
      <c r="R246" s="1218"/>
      <c r="S246" s="1218"/>
      <c r="T246" s="1218"/>
      <c r="U246" s="1218"/>
      <c r="V246" s="1218"/>
      <c r="W246" s="1218"/>
      <c r="X246" s="1218"/>
      <c r="Y246" s="1218"/>
      <c r="Z246" s="1218"/>
      <c r="AA246" s="1219"/>
    </row>
    <row r="247" spans="2:27" x14ac:dyDescent="0.2">
      <c r="B247" s="253" t="s">
        <v>1111</v>
      </c>
      <c r="C247" s="50" t="s">
        <v>1107</v>
      </c>
      <c r="D247" s="58" t="s">
        <v>811</v>
      </c>
      <c r="E247" s="319" t="s">
        <v>1074</v>
      </c>
      <c r="F247" s="307">
        <v>3</v>
      </c>
      <c r="G247" s="442"/>
      <c r="H247" s="442"/>
      <c r="I247" s="442"/>
      <c r="J247" s="442"/>
      <c r="K247" s="442"/>
      <c r="L247" s="1218"/>
      <c r="M247" s="1218"/>
      <c r="N247" s="1218"/>
      <c r="O247" s="1218"/>
      <c r="P247" s="1218"/>
      <c r="Q247" s="1218"/>
      <c r="R247" s="1218"/>
      <c r="S247" s="1218"/>
      <c r="T247" s="1218"/>
      <c r="U247" s="1218"/>
      <c r="V247" s="1218"/>
      <c r="W247" s="1218"/>
      <c r="X247" s="1218"/>
      <c r="Y247" s="1218"/>
      <c r="Z247" s="1218"/>
      <c r="AA247" s="1219"/>
    </row>
    <row r="248" spans="2:27" x14ac:dyDescent="0.2">
      <c r="B248" s="253" t="s">
        <v>1112</v>
      </c>
      <c r="C248" s="50" t="s">
        <v>1103</v>
      </c>
      <c r="D248" s="58" t="s">
        <v>1019</v>
      </c>
      <c r="E248" s="319" t="s">
        <v>1074</v>
      </c>
      <c r="F248" s="307">
        <v>3</v>
      </c>
      <c r="G248" s="328">
        <f t="shared" ref="G248:K248" si="64">SUM(G240,G244)</f>
        <v>0</v>
      </c>
      <c r="H248" s="328">
        <f t="shared" si="64"/>
        <v>0</v>
      </c>
      <c r="I248" s="328">
        <f t="shared" si="64"/>
        <v>0</v>
      </c>
      <c r="J248" s="328">
        <f t="shared" si="64"/>
        <v>0</v>
      </c>
      <c r="K248" s="328">
        <f t="shared" si="64"/>
        <v>0</v>
      </c>
      <c r="L248" s="328">
        <f>SUM(L240,L244)</f>
        <v>0</v>
      </c>
      <c r="M248" s="328">
        <f t="shared" ref="M248:AA248" si="65">SUM(M240:M244)</f>
        <v>0</v>
      </c>
      <c r="N248" s="328">
        <f t="shared" si="65"/>
        <v>0</v>
      </c>
      <c r="O248" s="328">
        <f t="shared" si="65"/>
        <v>0</v>
      </c>
      <c r="P248" s="328">
        <f t="shared" si="65"/>
        <v>0</v>
      </c>
      <c r="Q248" s="328">
        <f t="shared" si="65"/>
        <v>0</v>
      </c>
      <c r="R248" s="328">
        <f t="shared" si="65"/>
        <v>0</v>
      </c>
      <c r="S248" s="328">
        <f t="shared" si="65"/>
        <v>0</v>
      </c>
      <c r="T248" s="328">
        <f t="shared" si="65"/>
        <v>0</v>
      </c>
      <c r="U248" s="328">
        <f t="shared" si="65"/>
        <v>0</v>
      </c>
      <c r="V248" s="328">
        <f t="shared" si="65"/>
        <v>0</v>
      </c>
      <c r="W248" s="328">
        <f t="shared" si="65"/>
        <v>0</v>
      </c>
      <c r="X248" s="328">
        <f t="shared" si="65"/>
        <v>0</v>
      </c>
      <c r="Y248" s="328">
        <f t="shared" si="65"/>
        <v>0</v>
      </c>
      <c r="Z248" s="328">
        <f t="shared" si="65"/>
        <v>0</v>
      </c>
      <c r="AA248" s="329">
        <f t="shared" si="65"/>
        <v>0</v>
      </c>
    </row>
    <row r="249" spans="2:27" x14ac:dyDescent="0.2">
      <c r="B249" s="253" t="s">
        <v>1113</v>
      </c>
      <c r="C249" s="50" t="s">
        <v>1114</v>
      </c>
      <c r="D249" s="58" t="s">
        <v>816</v>
      </c>
      <c r="E249" s="319" t="s">
        <v>1074</v>
      </c>
      <c r="F249" s="307">
        <v>3</v>
      </c>
      <c r="G249" s="442"/>
      <c r="H249" s="442"/>
      <c r="I249" s="442"/>
      <c r="J249" s="442"/>
      <c r="K249" s="442"/>
      <c r="L249" s="1218"/>
      <c r="M249" s="1218"/>
      <c r="N249" s="1218"/>
      <c r="O249" s="1218"/>
      <c r="P249" s="1218"/>
      <c r="Q249" s="1218"/>
      <c r="R249" s="1218"/>
      <c r="S249" s="1218"/>
      <c r="T249" s="1218"/>
      <c r="U249" s="1218"/>
      <c r="V249" s="1218"/>
      <c r="W249" s="1218"/>
      <c r="X249" s="1218"/>
      <c r="Y249" s="1218"/>
      <c r="Z249" s="1218"/>
      <c r="AA249" s="1219"/>
    </row>
    <row r="250" spans="2:27" x14ac:dyDescent="0.2">
      <c r="B250" s="253" t="s">
        <v>1115</v>
      </c>
      <c r="C250" s="50" t="s">
        <v>1116</v>
      </c>
      <c r="D250" s="58" t="s">
        <v>816</v>
      </c>
      <c r="E250" s="319" t="s">
        <v>1074</v>
      </c>
      <c r="F250" s="307">
        <v>3</v>
      </c>
      <c r="G250" s="442"/>
      <c r="H250" s="442"/>
      <c r="I250" s="442"/>
      <c r="J250" s="442"/>
      <c r="K250" s="442"/>
      <c r="L250" s="1218"/>
      <c r="M250" s="1218"/>
      <c r="N250" s="1218"/>
      <c r="O250" s="1218"/>
      <c r="P250" s="1218"/>
      <c r="Q250" s="1218"/>
      <c r="R250" s="1218"/>
      <c r="S250" s="1218"/>
      <c r="T250" s="1218"/>
      <c r="U250" s="1218"/>
      <c r="V250" s="1218"/>
      <c r="W250" s="1218"/>
      <c r="X250" s="1218"/>
      <c r="Y250" s="1218"/>
      <c r="Z250" s="1218"/>
      <c r="AA250" s="1219"/>
    </row>
    <row r="251" spans="2:27" x14ac:dyDescent="0.2">
      <c r="B251" s="253" t="s">
        <v>1117</v>
      </c>
      <c r="C251" s="50" t="s">
        <v>1118</v>
      </c>
      <c r="D251" s="58" t="s">
        <v>816</v>
      </c>
      <c r="E251" s="319" t="s">
        <v>1074</v>
      </c>
      <c r="F251" s="307">
        <v>3</v>
      </c>
      <c r="G251" s="442"/>
      <c r="H251" s="442"/>
      <c r="I251" s="442"/>
      <c r="J251" s="442"/>
      <c r="K251" s="442"/>
      <c r="L251" s="1218"/>
      <c r="M251" s="1218"/>
      <c r="N251" s="1218"/>
      <c r="O251" s="1218"/>
      <c r="P251" s="1218"/>
      <c r="Q251" s="1218"/>
      <c r="R251" s="1218"/>
      <c r="S251" s="1218"/>
      <c r="T251" s="1218"/>
      <c r="U251" s="1218"/>
      <c r="V251" s="1218"/>
      <c r="W251" s="1218"/>
      <c r="X251" s="1218"/>
      <c r="Y251" s="1218"/>
      <c r="Z251" s="1218"/>
      <c r="AA251" s="1219"/>
    </row>
    <row r="252" spans="2:27" x14ac:dyDescent="0.2">
      <c r="B252" s="253" t="s">
        <v>1119</v>
      </c>
      <c r="C252" s="50" t="s">
        <v>1114</v>
      </c>
      <c r="D252" s="58" t="s">
        <v>811</v>
      </c>
      <c r="E252" s="319" t="s">
        <v>1074</v>
      </c>
      <c r="F252" s="307">
        <v>3</v>
      </c>
      <c r="G252" s="442"/>
      <c r="H252" s="442"/>
      <c r="I252" s="442"/>
      <c r="J252" s="442"/>
      <c r="K252" s="442"/>
      <c r="L252" s="1218"/>
      <c r="M252" s="1218"/>
      <c r="N252" s="1218"/>
      <c r="O252" s="1218"/>
      <c r="P252" s="1218"/>
      <c r="Q252" s="1218"/>
      <c r="R252" s="1218"/>
      <c r="S252" s="1218"/>
      <c r="T252" s="1218"/>
      <c r="U252" s="1218"/>
      <c r="V252" s="1218"/>
      <c r="W252" s="1218"/>
      <c r="X252" s="1218"/>
      <c r="Y252" s="1218"/>
      <c r="Z252" s="1218"/>
      <c r="AA252" s="1219"/>
    </row>
    <row r="253" spans="2:27" x14ac:dyDescent="0.2">
      <c r="B253" s="253" t="s">
        <v>1120</v>
      </c>
      <c r="C253" s="50" t="s">
        <v>1116</v>
      </c>
      <c r="D253" s="58" t="s">
        <v>811</v>
      </c>
      <c r="E253" s="319" t="s">
        <v>1074</v>
      </c>
      <c r="F253" s="307">
        <v>3</v>
      </c>
      <c r="G253" s="442"/>
      <c r="H253" s="442"/>
      <c r="I253" s="442"/>
      <c r="J253" s="442"/>
      <c r="K253" s="442"/>
      <c r="L253" s="1218"/>
      <c r="M253" s="1218"/>
      <c r="N253" s="1218"/>
      <c r="O253" s="1218"/>
      <c r="P253" s="1218"/>
      <c r="Q253" s="1218"/>
      <c r="R253" s="1218"/>
      <c r="S253" s="1218"/>
      <c r="T253" s="1218"/>
      <c r="U253" s="1218"/>
      <c r="V253" s="1218"/>
      <c r="W253" s="1218"/>
      <c r="X253" s="1218"/>
      <c r="Y253" s="1218"/>
      <c r="Z253" s="1218"/>
      <c r="AA253" s="1219"/>
    </row>
    <row r="254" spans="2:27" x14ac:dyDescent="0.2">
      <c r="B254" s="253" t="s">
        <v>1121</v>
      </c>
      <c r="C254" s="50" t="s">
        <v>1118</v>
      </c>
      <c r="D254" s="58" t="s">
        <v>811</v>
      </c>
      <c r="E254" s="319" t="s">
        <v>1074</v>
      </c>
      <c r="F254" s="307">
        <v>3</v>
      </c>
      <c r="G254" s="442"/>
      <c r="H254" s="442"/>
      <c r="I254" s="442"/>
      <c r="J254" s="442"/>
      <c r="K254" s="442"/>
      <c r="L254" s="1218"/>
      <c r="M254" s="1218"/>
      <c r="N254" s="1218"/>
      <c r="O254" s="1218"/>
      <c r="P254" s="1218"/>
      <c r="Q254" s="1218"/>
      <c r="R254" s="1218"/>
      <c r="S254" s="1218"/>
      <c r="T254" s="1218"/>
      <c r="U254" s="1218"/>
      <c r="V254" s="1218"/>
      <c r="W254" s="1218"/>
      <c r="X254" s="1218"/>
      <c r="Y254" s="1218"/>
      <c r="Z254" s="1218"/>
      <c r="AA254" s="1219"/>
    </row>
    <row r="255" spans="2:27" x14ac:dyDescent="0.2">
      <c r="B255" s="253" t="s">
        <v>1122</v>
      </c>
      <c r="C255" s="50" t="s">
        <v>1114</v>
      </c>
      <c r="D255" s="58" t="s">
        <v>1019</v>
      </c>
      <c r="E255" s="319" t="s">
        <v>1074</v>
      </c>
      <c r="F255" s="307">
        <v>3</v>
      </c>
      <c r="G255" s="328">
        <f>SUM(G249,G252)</f>
        <v>0</v>
      </c>
      <c r="H255" s="328">
        <f t="shared" ref="H255:AA255" si="66">SUM(H249,H252)</f>
        <v>0</v>
      </c>
      <c r="I255" s="328">
        <f t="shared" si="66"/>
        <v>0</v>
      </c>
      <c r="J255" s="328">
        <f t="shared" si="66"/>
        <v>0</v>
      </c>
      <c r="K255" s="328">
        <f t="shared" si="66"/>
        <v>0</v>
      </c>
      <c r="L255" s="328">
        <f t="shared" si="66"/>
        <v>0</v>
      </c>
      <c r="M255" s="328">
        <f t="shared" si="66"/>
        <v>0</v>
      </c>
      <c r="N255" s="328">
        <f t="shared" si="66"/>
        <v>0</v>
      </c>
      <c r="O255" s="328">
        <f t="shared" si="66"/>
        <v>0</v>
      </c>
      <c r="P255" s="328">
        <f t="shared" si="66"/>
        <v>0</v>
      </c>
      <c r="Q255" s="328">
        <f t="shared" si="66"/>
        <v>0</v>
      </c>
      <c r="R255" s="328">
        <f t="shared" si="66"/>
        <v>0</v>
      </c>
      <c r="S255" s="328">
        <f t="shared" si="66"/>
        <v>0</v>
      </c>
      <c r="T255" s="328">
        <f t="shared" si="66"/>
        <v>0</v>
      </c>
      <c r="U255" s="328">
        <f t="shared" si="66"/>
        <v>0</v>
      </c>
      <c r="V255" s="328">
        <f t="shared" si="66"/>
        <v>0</v>
      </c>
      <c r="W255" s="328">
        <f t="shared" si="66"/>
        <v>0</v>
      </c>
      <c r="X255" s="328">
        <f t="shared" si="66"/>
        <v>0</v>
      </c>
      <c r="Y255" s="328">
        <f t="shared" si="66"/>
        <v>0</v>
      </c>
      <c r="Z255" s="328">
        <f t="shared" si="66"/>
        <v>0</v>
      </c>
      <c r="AA255" s="329">
        <f t="shared" si="66"/>
        <v>0</v>
      </c>
    </row>
    <row r="256" spans="2:27" x14ac:dyDescent="0.2">
      <c r="B256" s="253" t="s">
        <v>1123</v>
      </c>
      <c r="C256" s="50" t="s">
        <v>1116</v>
      </c>
      <c r="D256" s="58" t="s">
        <v>1019</v>
      </c>
      <c r="E256" s="319" t="s">
        <v>1074</v>
      </c>
      <c r="F256" s="307">
        <v>3</v>
      </c>
      <c r="G256" s="328">
        <f t="shared" ref="G256:AA256" si="67">SUM(G250,G253)</f>
        <v>0</v>
      </c>
      <c r="H256" s="328">
        <f t="shared" si="67"/>
        <v>0</v>
      </c>
      <c r="I256" s="328">
        <f t="shared" si="67"/>
        <v>0</v>
      </c>
      <c r="J256" s="328">
        <f t="shared" si="67"/>
        <v>0</v>
      </c>
      <c r="K256" s="328">
        <f t="shared" si="67"/>
        <v>0</v>
      </c>
      <c r="L256" s="328">
        <f t="shared" si="67"/>
        <v>0</v>
      </c>
      <c r="M256" s="328">
        <f t="shared" si="67"/>
        <v>0</v>
      </c>
      <c r="N256" s="328">
        <f t="shared" si="67"/>
        <v>0</v>
      </c>
      <c r="O256" s="328">
        <f t="shared" si="67"/>
        <v>0</v>
      </c>
      <c r="P256" s="328">
        <f t="shared" si="67"/>
        <v>0</v>
      </c>
      <c r="Q256" s="328">
        <f t="shared" si="67"/>
        <v>0</v>
      </c>
      <c r="R256" s="328">
        <f t="shared" si="67"/>
        <v>0</v>
      </c>
      <c r="S256" s="328">
        <f t="shared" si="67"/>
        <v>0</v>
      </c>
      <c r="T256" s="328">
        <f t="shared" si="67"/>
        <v>0</v>
      </c>
      <c r="U256" s="328">
        <f t="shared" si="67"/>
        <v>0</v>
      </c>
      <c r="V256" s="328">
        <f t="shared" si="67"/>
        <v>0</v>
      </c>
      <c r="W256" s="328">
        <f t="shared" si="67"/>
        <v>0</v>
      </c>
      <c r="X256" s="328">
        <f t="shared" si="67"/>
        <v>0</v>
      </c>
      <c r="Y256" s="328">
        <f t="shared" si="67"/>
        <v>0</v>
      </c>
      <c r="Z256" s="328">
        <f t="shared" si="67"/>
        <v>0</v>
      </c>
      <c r="AA256" s="329">
        <f t="shared" si="67"/>
        <v>0</v>
      </c>
    </row>
    <row r="257" spans="2:27" x14ac:dyDescent="0.2">
      <c r="B257" s="253" t="s">
        <v>1124</v>
      </c>
      <c r="C257" s="50" t="s">
        <v>1118</v>
      </c>
      <c r="D257" s="58" t="s">
        <v>1019</v>
      </c>
      <c r="E257" s="319" t="s">
        <v>1074</v>
      </c>
      <c r="F257" s="307">
        <v>3</v>
      </c>
      <c r="G257" s="328">
        <f t="shared" ref="G257:AA257" si="68">SUM(G251,G254)</f>
        <v>0</v>
      </c>
      <c r="H257" s="328">
        <f t="shared" si="68"/>
        <v>0</v>
      </c>
      <c r="I257" s="328">
        <f t="shared" si="68"/>
        <v>0</v>
      </c>
      <c r="J257" s="328">
        <f t="shared" si="68"/>
        <v>0</v>
      </c>
      <c r="K257" s="328">
        <f t="shared" si="68"/>
        <v>0</v>
      </c>
      <c r="L257" s="328">
        <f t="shared" si="68"/>
        <v>0</v>
      </c>
      <c r="M257" s="328">
        <f t="shared" si="68"/>
        <v>0</v>
      </c>
      <c r="N257" s="328">
        <f t="shared" si="68"/>
        <v>0</v>
      </c>
      <c r="O257" s="328">
        <f t="shared" si="68"/>
        <v>0</v>
      </c>
      <c r="P257" s="328">
        <f t="shared" si="68"/>
        <v>0</v>
      </c>
      <c r="Q257" s="328">
        <f t="shared" si="68"/>
        <v>0</v>
      </c>
      <c r="R257" s="328">
        <f t="shared" si="68"/>
        <v>0</v>
      </c>
      <c r="S257" s="328">
        <f t="shared" si="68"/>
        <v>0</v>
      </c>
      <c r="T257" s="328">
        <f t="shared" si="68"/>
        <v>0</v>
      </c>
      <c r="U257" s="328">
        <f t="shared" si="68"/>
        <v>0</v>
      </c>
      <c r="V257" s="328">
        <f t="shared" si="68"/>
        <v>0</v>
      </c>
      <c r="W257" s="328">
        <f t="shared" si="68"/>
        <v>0</v>
      </c>
      <c r="X257" s="328">
        <f t="shared" si="68"/>
        <v>0</v>
      </c>
      <c r="Y257" s="328">
        <f t="shared" si="68"/>
        <v>0</v>
      </c>
      <c r="Z257" s="328">
        <f t="shared" si="68"/>
        <v>0</v>
      </c>
      <c r="AA257" s="329">
        <f t="shared" si="68"/>
        <v>0</v>
      </c>
    </row>
    <row r="258" spans="2:27" x14ac:dyDescent="0.2">
      <c r="B258" s="253" t="s">
        <v>1125</v>
      </c>
      <c r="C258" s="50" t="s">
        <v>1126</v>
      </c>
      <c r="D258" s="58" t="s">
        <v>1019</v>
      </c>
      <c r="E258" s="319" t="s">
        <v>1074</v>
      </c>
      <c r="F258" s="307">
        <v>3</v>
      </c>
      <c r="G258" s="324">
        <f>SUM(G248,G239,G230,G255,G256,G257)</f>
        <v>0</v>
      </c>
      <c r="H258" s="324">
        <f t="shared" ref="H258:AA258" si="69">SUM(H248,H239,H230,H255,H256,H257)</f>
        <v>0</v>
      </c>
      <c r="I258" s="324">
        <f t="shared" si="69"/>
        <v>0</v>
      </c>
      <c r="J258" s="324">
        <f t="shared" si="69"/>
        <v>0</v>
      </c>
      <c r="K258" s="324">
        <f t="shared" si="69"/>
        <v>0</v>
      </c>
      <c r="L258" s="324">
        <f t="shared" si="69"/>
        <v>0</v>
      </c>
      <c r="M258" s="324">
        <f t="shared" si="69"/>
        <v>0</v>
      </c>
      <c r="N258" s="324">
        <f t="shared" si="69"/>
        <v>0</v>
      </c>
      <c r="O258" s="324">
        <f t="shared" si="69"/>
        <v>0</v>
      </c>
      <c r="P258" s="324">
        <f t="shared" si="69"/>
        <v>0</v>
      </c>
      <c r="Q258" s="324">
        <f t="shared" si="69"/>
        <v>0</v>
      </c>
      <c r="R258" s="324">
        <f t="shared" si="69"/>
        <v>0</v>
      </c>
      <c r="S258" s="324">
        <f t="shared" si="69"/>
        <v>0</v>
      </c>
      <c r="T258" s="324">
        <f t="shared" si="69"/>
        <v>0</v>
      </c>
      <c r="U258" s="324">
        <f t="shared" si="69"/>
        <v>0</v>
      </c>
      <c r="V258" s="324">
        <f t="shared" si="69"/>
        <v>0</v>
      </c>
      <c r="W258" s="324">
        <f t="shared" si="69"/>
        <v>0</v>
      </c>
      <c r="X258" s="324">
        <f t="shared" si="69"/>
        <v>0</v>
      </c>
      <c r="Y258" s="324">
        <f t="shared" si="69"/>
        <v>0</v>
      </c>
      <c r="Z258" s="324">
        <f t="shared" si="69"/>
        <v>0</v>
      </c>
      <c r="AA258" s="324">
        <f t="shared" si="69"/>
        <v>0</v>
      </c>
    </row>
    <row r="259" spans="2:27" ht="15" thickBot="1" x14ac:dyDescent="0.25">
      <c r="B259" s="255"/>
      <c r="C259" s="256"/>
      <c r="D259" s="62"/>
      <c r="E259" s="257"/>
      <c r="F259" s="258"/>
      <c r="G259" s="267"/>
      <c r="H259" s="267"/>
      <c r="I259" s="267"/>
      <c r="J259" s="267"/>
      <c r="K259" s="267"/>
      <c r="L259" s="267"/>
      <c r="M259" s="267"/>
      <c r="N259" s="267"/>
      <c r="O259" s="267"/>
      <c r="P259" s="267"/>
      <c r="Q259" s="267"/>
      <c r="R259" s="267"/>
      <c r="S259" s="267"/>
      <c r="T259" s="267"/>
      <c r="U259" s="267"/>
      <c r="V259" s="267"/>
      <c r="W259" s="267"/>
      <c r="X259" s="267"/>
      <c r="Y259" s="267"/>
      <c r="Z259" s="267"/>
      <c r="AA259" s="267"/>
    </row>
    <row r="260" spans="2:27" ht="60.75" thickBot="1" x14ac:dyDescent="0.25">
      <c r="B260" s="223" t="s">
        <v>1127</v>
      </c>
      <c r="G260" s="1524" t="s">
        <v>1031</v>
      </c>
      <c r="H260" s="1579"/>
      <c r="I260" s="1579"/>
      <c r="J260" s="1579"/>
      <c r="K260" s="1579"/>
      <c r="L260" s="1579"/>
      <c r="M260" s="1579"/>
      <c r="N260" s="1579"/>
      <c r="O260" s="1579"/>
      <c r="P260" s="1579"/>
      <c r="Q260" s="1525"/>
      <c r="R260" s="1524" t="s">
        <v>1032</v>
      </c>
      <c r="S260" s="1579"/>
      <c r="T260" s="1579"/>
      <c r="U260" s="1579"/>
      <c r="V260" s="1579"/>
      <c r="W260" s="1579"/>
      <c r="X260" s="1579"/>
      <c r="Y260" s="1579"/>
      <c r="Z260" s="1579"/>
      <c r="AA260" s="1525"/>
    </row>
    <row r="261" spans="2:27" ht="45.75" thickBot="1" x14ac:dyDescent="0.25">
      <c r="B261" s="260" t="s">
        <v>1033</v>
      </c>
      <c r="C261" s="261" t="s">
        <v>1015</v>
      </c>
      <c r="D261" s="261" t="s">
        <v>1016</v>
      </c>
      <c r="E261" s="261" t="s">
        <v>111</v>
      </c>
      <c r="F261" s="262" t="s">
        <v>112</v>
      </c>
      <c r="G261" s="260" t="s">
        <v>113</v>
      </c>
      <c r="H261" s="261" t="s">
        <v>114</v>
      </c>
      <c r="I261" s="261" t="s">
        <v>115</v>
      </c>
      <c r="J261" s="261" t="s">
        <v>116</v>
      </c>
      <c r="K261" s="261" t="s">
        <v>117</v>
      </c>
      <c r="L261" s="261" t="s">
        <v>118</v>
      </c>
      <c r="M261" s="261" t="s">
        <v>119</v>
      </c>
      <c r="N261" s="261" t="s">
        <v>120</v>
      </c>
      <c r="O261" s="261" t="s">
        <v>121</v>
      </c>
      <c r="P261" s="261" t="s">
        <v>122</v>
      </c>
      <c r="Q261" s="262" t="s">
        <v>123</v>
      </c>
      <c r="R261" s="265" t="s">
        <v>1034</v>
      </c>
      <c r="S261" s="263" t="s">
        <v>1035</v>
      </c>
      <c r="T261" s="263" t="s">
        <v>1036</v>
      </c>
      <c r="U261" s="263" t="s">
        <v>1037</v>
      </c>
      <c r="V261" s="263" t="s">
        <v>1038</v>
      </c>
      <c r="W261" s="263" t="s">
        <v>1039</v>
      </c>
      <c r="X261" s="263" t="s">
        <v>1040</v>
      </c>
      <c r="Y261" s="263" t="s">
        <v>1041</v>
      </c>
      <c r="Z261" s="263" t="s">
        <v>1042</v>
      </c>
      <c r="AA261" s="264" t="s">
        <v>1043</v>
      </c>
    </row>
    <row r="262" spans="2:27" x14ac:dyDescent="0.2">
      <c r="B262" s="253" t="s">
        <v>1128</v>
      </c>
      <c r="C262" s="50" t="s">
        <v>1129</v>
      </c>
      <c r="D262" s="58" t="s">
        <v>816</v>
      </c>
      <c r="E262" s="319" t="s">
        <v>251</v>
      </c>
      <c r="F262" s="307">
        <v>3</v>
      </c>
      <c r="G262" s="328">
        <f t="shared" ref="G262:AA262" si="70">SUM(G203,G206,G209,G212,G215,G222,G231,G240)</f>
        <v>0</v>
      </c>
      <c r="H262" s="328">
        <f t="shared" si="70"/>
        <v>0</v>
      </c>
      <c r="I262" s="328">
        <f t="shared" si="70"/>
        <v>0</v>
      </c>
      <c r="J262" s="328">
        <f t="shared" si="70"/>
        <v>0</v>
      </c>
      <c r="K262" s="328">
        <f t="shared" si="70"/>
        <v>0</v>
      </c>
      <c r="L262" s="328">
        <f t="shared" si="70"/>
        <v>0</v>
      </c>
      <c r="M262" s="328">
        <f t="shared" si="70"/>
        <v>0</v>
      </c>
      <c r="N262" s="328">
        <f t="shared" si="70"/>
        <v>0</v>
      </c>
      <c r="O262" s="328">
        <f t="shared" si="70"/>
        <v>0</v>
      </c>
      <c r="P262" s="328">
        <f t="shared" si="70"/>
        <v>0</v>
      </c>
      <c r="Q262" s="328">
        <f t="shared" si="70"/>
        <v>0</v>
      </c>
      <c r="R262" s="328">
        <f t="shared" si="70"/>
        <v>0</v>
      </c>
      <c r="S262" s="328">
        <f t="shared" si="70"/>
        <v>0</v>
      </c>
      <c r="T262" s="328">
        <f t="shared" si="70"/>
        <v>0</v>
      </c>
      <c r="U262" s="328">
        <f t="shared" si="70"/>
        <v>0</v>
      </c>
      <c r="V262" s="328">
        <f t="shared" si="70"/>
        <v>0</v>
      </c>
      <c r="W262" s="328">
        <f t="shared" si="70"/>
        <v>0</v>
      </c>
      <c r="X262" s="328">
        <f t="shared" si="70"/>
        <v>0</v>
      </c>
      <c r="Y262" s="328">
        <f t="shared" si="70"/>
        <v>0</v>
      </c>
      <c r="Z262" s="328">
        <f t="shared" si="70"/>
        <v>0</v>
      </c>
      <c r="AA262" s="329">
        <f t="shared" si="70"/>
        <v>0</v>
      </c>
    </row>
    <row r="263" spans="2:27" x14ac:dyDescent="0.2">
      <c r="B263" s="253" t="s">
        <v>1130</v>
      </c>
      <c r="C263" s="50" t="s">
        <v>1129</v>
      </c>
      <c r="D263" s="58" t="s">
        <v>811</v>
      </c>
      <c r="E263" s="319" t="s">
        <v>251</v>
      </c>
      <c r="F263" s="307">
        <v>3</v>
      </c>
      <c r="G263" s="328">
        <f t="shared" ref="G263:AA263" si="71">SUM(G204,G207,G210,G213,G216,G226,G235,G244)</f>
        <v>0</v>
      </c>
      <c r="H263" s="328">
        <f t="shared" si="71"/>
        <v>0</v>
      </c>
      <c r="I263" s="328">
        <f t="shared" si="71"/>
        <v>0</v>
      </c>
      <c r="J263" s="328">
        <f t="shared" si="71"/>
        <v>0</v>
      </c>
      <c r="K263" s="328">
        <f t="shared" si="71"/>
        <v>0</v>
      </c>
      <c r="L263" s="328">
        <f t="shared" si="71"/>
        <v>0</v>
      </c>
      <c r="M263" s="328">
        <f t="shared" si="71"/>
        <v>0</v>
      </c>
      <c r="N263" s="328">
        <f t="shared" si="71"/>
        <v>0</v>
      </c>
      <c r="O263" s="328">
        <f t="shared" si="71"/>
        <v>0</v>
      </c>
      <c r="P263" s="328">
        <f t="shared" si="71"/>
        <v>0</v>
      </c>
      <c r="Q263" s="328">
        <f t="shared" si="71"/>
        <v>0</v>
      </c>
      <c r="R263" s="328">
        <f t="shared" si="71"/>
        <v>0</v>
      </c>
      <c r="S263" s="328">
        <f t="shared" si="71"/>
        <v>0</v>
      </c>
      <c r="T263" s="328">
        <f t="shared" si="71"/>
        <v>0</v>
      </c>
      <c r="U263" s="328">
        <f t="shared" si="71"/>
        <v>0</v>
      </c>
      <c r="V263" s="328">
        <f t="shared" si="71"/>
        <v>0</v>
      </c>
      <c r="W263" s="328">
        <f t="shared" si="71"/>
        <v>0</v>
      </c>
      <c r="X263" s="328">
        <f t="shared" si="71"/>
        <v>0</v>
      </c>
      <c r="Y263" s="328">
        <f t="shared" si="71"/>
        <v>0</v>
      </c>
      <c r="Z263" s="328">
        <f t="shared" si="71"/>
        <v>0</v>
      </c>
      <c r="AA263" s="329">
        <f t="shared" si="71"/>
        <v>0</v>
      </c>
    </row>
    <row r="264" spans="2:27" ht="15" thickBot="1" x14ac:dyDescent="0.25">
      <c r="B264" s="254" t="s">
        <v>1131</v>
      </c>
      <c r="C264" s="51" t="s">
        <v>1129</v>
      </c>
      <c r="D264" s="60" t="s">
        <v>1019</v>
      </c>
      <c r="E264" s="320" t="s">
        <v>251</v>
      </c>
      <c r="F264" s="308">
        <v>3</v>
      </c>
      <c r="G264" s="324">
        <f t="shared" ref="G264:L264" si="72">SUM(G262:G263)</f>
        <v>0</v>
      </c>
      <c r="H264" s="324">
        <f t="shared" si="72"/>
        <v>0</v>
      </c>
      <c r="I264" s="324">
        <f t="shared" si="72"/>
        <v>0</v>
      </c>
      <c r="J264" s="324">
        <f t="shared" si="72"/>
        <v>0</v>
      </c>
      <c r="K264" s="324">
        <f t="shared" si="72"/>
        <v>0</v>
      </c>
      <c r="L264" s="324">
        <f t="shared" si="72"/>
        <v>0</v>
      </c>
      <c r="M264" s="324">
        <f t="shared" ref="M264:AA264" si="73">SUM(M262:M263)</f>
        <v>0</v>
      </c>
      <c r="N264" s="324">
        <f t="shared" si="73"/>
        <v>0</v>
      </c>
      <c r="O264" s="324">
        <f t="shared" si="73"/>
        <v>0</v>
      </c>
      <c r="P264" s="324">
        <f t="shared" si="73"/>
        <v>0</v>
      </c>
      <c r="Q264" s="324">
        <f t="shared" si="73"/>
        <v>0</v>
      </c>
      <c r="R264" s="324">
        <f t="shared" si="73"/>
        <v>0</v>
      </c>
      <c r="S264" s="324">
        <f t="shared" si="73"/>
        <v>0</v>
      </c>
      <c r="T264" s="324">
        <f t="shared" si="73"/>
        <v>0</v>
      </c>
      <c r="U264" s="324">
        <f t="shared" si="73"/>
        <v>0</v>
      </c>
      <c r="V264" s="324">
        <f t="shared" si="73"/>
        <v>0</v>
      </c>
      <c r="W264" s="324">
        <f t="shared" si="73"/>
        <v>0</v>
      </c>
      <c r="X264" s="324">
        <f t="shared" si="73"/>
        <v>0</v>
      </c>
      <c r="Y264" s="324">
        <f t="shared" si="73"/>
        <v>0</v>
      </c>
      <c r="Z264" s="324">
        <f t="shared" si="73"/>
        <v>0</v>
      </c>
      <c r="AA264" s="327">
        <f t="shared" si="73"/>
        <v>0</v>
      </c>
    </row>
    <row r="265" spans="2:27" ht="15" thickBot="1" x14ac:dyDescent="0.25">
      <c r="B265" s="255"/>
      <c r="C265" s="256"/>
      <c r="D265" s="62"/>
      <c r="E265" s="257"/>
      <c r="F265" s="258"/>
      <c r="G265" s="267"/>
      <c r="H265" s="267"/>
      <c r="I265" s="267"/>
      <c r="J265" s="267"/>
      <c r="K265" s="267"/>
      <c r="L265" s="267"/>
      <c r="M265" s="267"/>
      <c r="N265" s="267"/>
      <c r="O265" s="267"/>
      <c r="P265" s="267"/>
      <c r="Q265" s="267"/>
      <c r="R265" s="267"/>
      <c r="S265" s="267"/>
      <c r="T265" s="267"/>
      <c r="U265" s="267"/>
      <c r="V265" s="267"/>
      <c r="W265" s="267"/>
      <c r="X265" s="267"/>
      <c r="Y265" s="267"/>
      <c r="Z265" s="267"/>
      <c r="AA265" s="267"/>
    </row>
    <row r="266" spans="2:27" ht="45.75" thickBot="1" x14ac:dyDescent="0.25">
      <c r="B266" s="223" t="s">
        <v>1132</v>
      </c>
      <c r="G266" s="1524" t="s">
        <v>1031</v>
      </c>
      <c r="H266" s="1579"/>
      <c r="I266" s="1579"/>
      <c r="J266" s="1579"/>
      <c r="K266" s="1579"/>
      <c r="L266" s="1579"/>
      <c r="M266" s="1579"/>
      <c r="N266" s="1579"/>
      <c r="O266" s="1579"/>
      <c r="P266" s="1579"/>
      <c r="Q266" s="1525"/>
      <c r="R266" s="1524" t="s">
        <v>1032</v>
      </c>
      <c r="S266" s="1579"/>
      <c r="T266" s="1579"/>
      <c r="U266" s="1579"/>
      <c r="V266" s="1579"/>
      <c r="W266" s="1579"/>
      <c r="X266" s="1579"/>
      <c r="Y266" s="1579"/>
      <c r="Z266" s="1579"/>
      <c r="AA266" s="1525"/>
    </row>
    <row r="267" spans="2:27" ht="45.75" thickBot="1" x14ac:dyDescent="0.25">
      <c r="B267" s="260" t="s">
        <v>1033</v>
      </c>
      <c r="C267" s="261" t="s">
        <v>1133</v>
      </c>
      <c r="D267" s="261" t="s">
        <v>1016</v>
      </c>
      <c r="E267" s="261" t="s">
        <v>111</v>
      </c>
      <c r="F267" s="262" t="s">
        <v>112</v>
      </c>
      <c r="G267" s="260" t="s">
        <v>113</v>
      </c>
      <c r="H267" s="261" t="s">
        <v>114</v>
      </c>
      <c r="I267" s="261" t="s">
        <v>115</v>
      </c>
      <c r="J267" s="261" t="s">
        <v>116</v>
      </c>
      <c r="K267" s="261" t="s">
        <v>117</v>
      </c>
      <c r="L267" s="261" t="s">
        <v>118</v>
      </c>
      <c r="M267" s="261" t="s">
        <v>119</v>
      </c>
      <c r="N267" s="261" t="s">
        <v>120</v>
      </c>
      <c r="O267" s="261" t="s">
        <v>121</v>
      </c>
      <c r="P267" s="261" t="s">
        <v>122</v>
      </c>
      <c r="Q267" s="262" t="s">
        <v>123</v>
      </c>
      <c r="R267" s="265" t="s">
        <v>1034</v>
      </c>
      <c r="S267" s="263" t="s">
        <v>1035</v>
      </c>
      <c r="T267" s="263" t="s">
        <v>1036</v>
      </c>
      <c r="U267" s="263" t="s">
        <v>1037</v>
      </c>
      <c r="V267" s="263" t="s">
        <v>1038</v>
      </c>
      <c r="W267" s="263" t="s">
        <v>1039</v>
      </c>
      <c r="X267" s="263" t="s">
        <v>1040</v>
      </c>
      <c r="Y267" s="263" t="s">
        <v>1041</v>
      </c>
      <c r="Z267" s="263" t="s">
        <v>1042</v>
      </c>
      <c r="AA267" s="264" t="s">
        <v>1043</v>
      </c>
    </row>
    <row r="268" spans="2:27" x14ac:dyDescent="0.2">
      <c r="B268" s="1213" t="s">
        <v>1134</v>
      </c>
      <c r="C268" s="1214" t="s">
        <v>1135</v>
      </c>
      <c r="D268" s="1215" t="s">
        <v>1136</v>
      </c>
      <c r="E268" s="1216" t="s">
        <v>141</v>
      </c>
      <c r="F268" s="1217">
        <v>2</v>
      </c>
      <c r="G268" s="446"/>
      <c r="H268" s="447"/>
      <c r="I268" s="447"/>
      <c r="J268" s="447"/>
      <c r="K268" s="447"/>
      <c r="L268" s="332"/>
      <c r="M268" s="332"/>
      <c r="N268" s="332"/>
      <c r="O268" s="332"/>
      <c r="P268" s="332"/>
      <c r="Q268" s="332"/>
      <c r="R268" s="332"/>
      <c r="S268" s="332"/>
      <c r="T268" s="332"/>
      <c r="U268" s="332"/>
      <c r="V268" s="332"/>
      <c r="W268" s="332"/>
      <c r="X268" s="332"/>
      <c r="Y268" s="332"/>
      <c r="Z268" s="332"/>
      <c r="AA268" s="333"/>
    </row>
    <row r="269" spans="2:27" x14ac:dyDescent="0.2">
      <c r="B269" s="253" t="s">
        <v>1137</v>
      </c>
      <c r="C269" s="50" t="s">
        <v>1138</v>
      </c>
      <c r="D269" s="58" t="s">
        <v>1136</v>
      </c>
      <c r="E269" s="59" t="s">
        <v>141</v>
      </c>
      <c r="F269" s="307">
        <v>2</v>
      </c>
      <c r="G269" s="446"/>
      <c r="H269" s="447"/>
      <c r="I269" s="447"/>
      <c r="J269" s="447"/>
      <c r="K269" s="447"/>
      <c r="L269" s="332"/>
      <c r="M269" s="332"/>
      <c r="N269" s="332"/>
      <c r="O269" s="332"/>
      <c r="P269" s="332"/>
      <c r="Q269" s="332"/>
      <c r="R269" s="332"/>
      <c r="S269" s="332"/>
      <c r="T269" s="332"/>
      <c r="U269" s="332"/>
      <c r="V269" s="332"/>
      <c r="W269" s="332"/>
      <c r="X269" s="332"/>
      <c r="Y269" s="332"/>
      <c r="Z269" s="332"/>
      <c r="AA269" s="333"/>
    </row>
    <row r="270" spans="2:27" x14ac:dyDescent="0.2">
      <c r="B270" s="253" t="s">
        <v>1139</v>
      </c>
      <c r="C270" s="50" t="s">
        <v>1058</v>
      </c>
      <c r="D270" s="58" t="s">
        <v>1136</v>
      </c>
      <c r="E270" s="59" t="s">
        <v>141</v>
      </c>
      <c r="F270" s="307">
        <v>2</v>
      </c>
      <c r="G270" s="446"/>
      <c r="H270" s="447"/>
      <c r="I270" s="447"/>
      <c r="J270" s="447"/>
      <c r="K270" s="447"/>
      <c r="L270" s="332"/>
      <c r="M270" s="332"/>
      <c r="N270" s="332"/>
      <c r="O270" s="332"/>
      <c r="P270" s="332"/>
      <c r="Q270" s="332"/>
      <c r="R270" s="332"/>
      <c r="S270" s="332"/>
      <c r="T270" s="332"/>
      <c r="U270" s="332"/>
      <c r="V270" s="332"/>
      <c r="W270" s="332"/>
      <c r="X270" s="332"/>
      <c r="Y270" s="332"/>
      <c r="Z270" s="332"/>
      <c r="AA270" s="333"/>
    </row>
    <row r="271" spans="2:27" x14ac:dyDescent="0.2">
      <c r="B271" s="253" t="s">
        <v>1140</v>
      </c>
      <c r="C271" s="50" t="s">
        <v>1141</v>
      </c>
      <c r="D271" s="58" t="s">
        <v>1136</v>
      </c>
      <c r="E271" s="59" t="s">
        <v>141</v>
      </c>
      <c r="F271" s="307">
        <v>2</v>
      </c>
      <c r="G271" s="446"/>
      <c r="H271" s="447"/>
      <c r="I271" s="447"/>
      <c r="J271" s="447"/>
      <c r="K271" s="447"/>
      <c r="L271" s="332"/>
      <c r="M271" s="332"/>
      <c r="N271" s="332"/>
      <c r="O271" s="332"/>
      <c r="P271" s="332"/>
      <c r="Q271" s="332"/>
      <c r="R271" s="332"/>
      <c r="S271" s="332"/>
      <c r="T271" s="332"/>
      <c r="U271" s="332"/>
      <c r="V271" s="332"/>
      <c r="W271" s="332"/>
      <c r="X271" s="332"/>
      <c r="Y271" s="332"/>
      <c r="Z271" s="332"/>
      <c r="AA271" s="333"/>
    </row>
    <row r="272" spans="2:27" x14ac:dyDescent="0.2">
      <c r="B272" s="253" t="s">
        <v>1142</v>
      </c>
      <c r="C272" s="50" t="s">
        <v>1143</v>
      </c>
      <c r="D272" s="58" t="s">
        <v>1136</v>
      </c>
      <c r="E272" s="59" t="s">
        <v>141</v>
      </c>
      <c r="F272" s="307">
        <v>2</v>
      </c>
      <c r="G272" s="1212">
        <f>SUM(G273:G279)</f>
        <v>0</v>
      </c>
      <c r="H272" s="1212">
        <f t="shared" ref="H272:AA272" si="74">SUM(H273:H279)</f>
        <v>0</v>
      </c>
      <c r="I272" s="1212">
        <f t="shared" si="74"/>
        <v>0</v>
      </c>
      <c r="J272" s="1212">
        <f t="shared" si="74"/>
        <v>0</v>
      </c>
      <c r="K272" s="1212">
        <f t="shared" si="74"/>
        <v>0</v>
      </c>
      <c r="L272" s="1212">
        <f t="shared" si="74"/>
        <v>0</v>
      </c>
      <c r="M272" s="1212">
        <f t="shared" si="74"/>
        <v>0</v>
      </c>
      <c r="N272" s="1212">
        <f t="shared" si="74"/>
        <v>0</v>
      </c>
      <c r="O272" s="1212">
        <f t="shared" si="74"/>
        <v>0</v>
      </c>
      <c r="P272" s="1212">
        <f t="shared" si="74"/>
        <v>0</v>
      </c>
      <c r="Q272" s="1212">
        <f t="shared" si="74"/>
        <v>0</v>
      </c>
      <c r="R272" s="1212">
        <f t="shared" si="74"/>
        <v>0</v>
      </c>
      <c r="S272" s="1212">
        <f t="shared" si="74"/>
        <v>0</v>
      </c>
      <c r="T272" s="1212">
        <f t="shared" si="74"/>
        <v>0</v>
      </c>
      <c r="U272" s="1212">
        <f t="shared" si="74"/>
        <v>0</v>
      </c>
      <c r="V272" s="1212">
        <f t="shared" si="74"/>
        <v>0</v>
      </c>
      <c r="W272" s="1212">
        <f t="shared" si="74"/>
        <v>0</v>
      </c>
      <c r="X272" s="1212">
        <f t="shared" si="74"/>
        <v>0</v>
      </c>
      <c r="Y272" s="1212">
        <f t="shared" si="74"/>
        <v>0</v>
      </c>
      <c r="Z272" s="1212">
        <f t="shared" si="74"/>
        <v>0</v>
      </c>
      <c r="AA272" s="1212">
        <f t="shared" si="74"/>
        <v>0</v>
      </c>
    </row>
    <row r="273" spans="2:27" x14ac:dyDescent="0.2">
      <c r="B273" s="253" t="s">
        <v>1144</v>
      </c>
      <c r="C273" s="50" t="s">
        <v>1145</v>
      </c>
      <c r="D273" s="58" t="s">
        <v>1136</v>
      </c>
      <c r="E273" s="59" t="s">
        <v>141</v>
      </c>
      <c r="F273" s="307">
        <v>2</v>
      </c>
      <c r="G273" s="446"/>
      <c r="H273" s="447"/>
      <c r="I273" s="447"/>
      <c r="J273" s="447"/>
      <c r="K273" s="447"/>
      <c r="L273" s="332"/>
      <c r="M273" s="332"/>
      <c r="N273" s="332"/>
      <c r="O273" s="332"/>
      <c r="P273" s="332"/>
      <c r="Q273" s="332"/>
      <c r="R273" s="332"/>
      <c r="S273" s="332"/>
      <c r="T273" s="332"/>
      <c r="U273" s="332"/>
      <c r="V273" s="332"/>
      <c r="W273" s="332"/>
      <c r="X273" s="332"/>
      <c r="Y273" s="332"/>
      <c r="Z273" s="332"/>
      <c r="AA273" s="333"/>
    </row>
    <row r="274" spans="2:27" x14ac:dyDescent="0.2">
      <c r="B274" s="253" t="s">
        <v>1146</v>
      </c>
      <c r="C274" s="50" t="s">
        <v>1147</v>
      </c>
      <c r="D274" s="58" t="s">
        <v>1136</v>
      </c>
      <c r="E274" s="59" t="s">
        <v>141</v>
      </c>
      <c r="F274" s="307">
        <v>2</v>
      </c>
      <c r="G274" s="446"/>
      <c r="H274" s="447"/>
      <c r="I274" s="447"/>
      <c r="J274" s="447"/>
      <c r="K274" s="447"/>
      <c r="L274" s="332"/>
      <c r="M274" s="332"/>
      <c r="N274" s="332"/>
      <c r="O274" s="332"/>
      <c r="P274" s="332"/>
      <c r="Q274" s="332"/>
      <c r="R274" s="332"/>
      <c r="S274" s="332"/>
      <c r="T274" s="332"/>
      <c r="U274" s="332"/>
      <c r="V274" s="332"/>
      <c r="W274" s="332"/>
      <c r="X274" s="332"/>
      <c r="Y274" s="332"/>
      <c r="Z274" s="332"/>
      <c r="AA274" s="333"/>
    </row>
    <row r="275" spans="2:27" x14ac:dyDescent="0.2">
      <c r="B275" s="253" t="s">
        <v>1148</v>
      </c>
      <c r="C275" s="50" t="s">
        <v>1149</v>
      </c>
      <c r="D275" s="58" t="s">
        <v>1136</v>
      </c>
      <c r="E275" s="59" t="s">
        <v>141</v>
      </c>
      <c r="F275" s="307">
        <v>2</v>
      </c>
      <c r="G275" s="446"/>
      <c r="H275" s="447"/>
      <c r="I275" s="447"/>
      <c r="J275" s="447"/>
      <c r="K275" s="447"/>
      <c r="L275" s="332"/>
      <c r="M275" s="332"/>
      <c r="N275" s="332"/>
      <c r="O275" s="332"/>
      <c r="P275" s="332"/>
      <c r="Q275" s="332"/>
      <c r="R275" s="332"/>
      <c r="S275" s="332"/>
      <c r="T275" s="332"/>
      <c r="U275" s="332"/>
      <c r="V275" s="332"/>
      <c r="W275" s="332"/>
      <c r="X275" s="332"/>
      <c r="Y275" s="332"/>
      <c r="Z275" s="332"/>
      <c r="AA275" s="333"/>
    </row>
    <row r="276" spans="2:27" ht="28.5" x14ac:dyDescent="0.2">
      <c r="B276" s="253" t="s">
        <v>1150</v>
      </c>
      <c r="C276" s="50" t="s">
        <v>1151</v>
      </c>
      <c r="D276" s="58" t="s">
        <v>1136</v>
      </c>
      <c r="E276" s="59" t="s">
        <v>141</v>
      </c>
      <c r="F276" s="307">
        <v>2</v>
      </c>
      <c r="G276" s="446"/>
      <c r="H276" s="447"/>
      <c r="I276" s="447"/>
      <c r="J276" s="447"/>
      <c r="K276" s="447"/>
      <c r="L276" s="332"/>
      <c r="M276" s="332"/>
      <c r="N276" s="332"/>
      <c r="O276" s="332"/>
      <c r="P276" s="332"/>
      <c r="Q276" s="332"/>
      <c r="R276" s="332"/>
      <c r="S276" s="332"/>
      <c r="T276" s="332"/>
      <c r="U276" s="332"/>
      <c r="V276" s="332"/>
      <c r="W276" s="332"/>
      <c r="X276" s="332"/>
      <c r="Y276" s="332"/>
      <c r="Z276" s="332"/>
      <c r="AA276" s="333"/>
    </row>
    <row r="277" spans="2:27" ht="28.5" x14ac:dyDescent="0.2">
      <c r="B277" s="253" t="s">
        <v>1152</v>
      </c>
      <c r="C277" s="50" t="s">
        <v>1153</v>
      </c>
      <c r="D277" s="58" t="s">
        <v>1136</v>
      </c>
      <c r="E277" s="59" t="s">
        <v>141</v>
      </c>
      <c r="F277" s="307">
        <v>2</v>
      </c>
      <c r="G277" s="446"/>
      <c r="H277" s="447"/>
      <c r="I277" s="447"/>
      <c r="J277" s="447"/>
      <c r="K277" s="447"/>
      <c r="L277" s="332"/>
      <c r="M277" s="332"/>
      <c r="N277" s="332"/>
      <c r="O277" s="332"/>
      <c r="P277" s="332"/>
      <c r="Q277" s="332"/>
      <c r="R277" s="332"/>
      <c r="S277" s="332"/>
      <c r="T277" s="332"/>
      <c r="U277" s="332"/>
      <c r="V277" s="332"/>
      <c r="W277" s="332"/>
      <c r="X277" s="332"/>
      <c r="Y277" s="332"/>
      <c r="Z277" s="332"/>
      <c r="AA277" s="333"/>
    </row>
    <row r="278" spans="2:27" ht="28.5" x14ac:dyDescent="0.2">
      <c r="B278" s="253" t="s">
        <v>1154</v>
      </c>
      <c r="C278" s="50" t="s">
        <v>1155</v>
      </c>
      <c r="D278" s="58" t="s">
        <v>1136</v>
      </c>
      <c r="E278" s="59" t="s">
        <v>141</v>
      </c>
      <c r="F278" s="307">
        <v>2</v>
      </c>
      <c r="G278" s="446"/>
      <c r="H278" s="447"/>
      <c r="I278" s="447"/>
      <c r="J278" s="447"/>
      <c r="K278" s="447"/>
      <c r="L278" s="332"/>
      <c r="M278" s="332"/>
      <c r="N278" s="332"/>
      <c r="O278" s="332"/>
      <c r="P278" s="332"/>
      <c r="Q278" s="332"/>
      <c r="R278" s="332"/>
      <c r="S278" s="332"/>
      <c r="T278" s="332"/>
      <c r="U278" s="332"/>
      <c r="V278" s="332"/>
      <c r="W278" s="332"/>
      <c r="X278" s="332"/>
      <c r="Y278" s="332"/>
      <c r="Z278" s="332"/>
      <c r="AA278" s="333"/>
    </row>
    <row r="279" spans="2:27" ht="29.25" thickBot="1" x14ac:dyDescent="0.25">
      <c r="B279" s="254" t="s">
        <v>1156</v>
      </c>
      <c r="C279" s="51" t="s">
        <v>1157</v>
      </c>
      <c r="D279" s="60" t="s">
        <v>1136</v>
      </c>
      <c r="E279" s="61" t="s">
        <v>141</v>
      </c>
      <c r="F279" s="308">
        <v>2</v>
      </c>
      <c r="G279" s="446"/>
      <c r="H279" s="447"/>
      <c r="I279" s="447"/>
      <c r="J279" s="447"/>
      <c r="K279" s="447"/>
      <c r="L279" s="332"/>
      <c r="M279" s="332"/>
      <c r="N279" s="332"/>
      <c r="O279" s="332"/>
      <c r="P279" s="332"/>
      <c r="Q279" s="332"/>
      <c r="R279" s="332"/>
      <c r="S279" s="332"/>
      <c r="T279" s="332"/>
      <c r="U279" s="332"/>
      <c r="V279" s="332"/>
      <c r="W279" s="332"/>
      <c r="X279" s="332"/>
      <c r="Y279" s="332"/>
      <c r="Z279" s="332"/>
      <c r="AA279" s="333"/>
    </row>
    <row r="280" spans="2:27" x14ac:dyDescent="0.2">
      <c r="B280" s="255"/>
      <c r="C280" s="256"/>
      <c r="D280" s="62"/>
      <c r="E280" s="257"/>
      <c r="F280" s="258"/>
      <c r="G280" s="267"/>
      <c r="H280" s="267"/>
      <c r="I280" s="267"/>
      <c r="J280" s="267"/>
      <c r="K280" s="267"/>
      <c r="L280" s="267"/>
      <c r="M280" s="267"/>
      <c r="N280" s="267"/>
      <c r="O280" s="267"/>
      <c r="P280" s="267"/>
      <c r="Q280" s="267"/>
      <c r="R280" s="267"/>
      <c r="S280" s="267"/>
      <c r="T280" s="267"/>
      <c r="U280" s="267"/>
      <c r="V280" s="267"/>
      <c r="W280" s="267"/>
      <c r="X280" s="267"/>
      <c r="Y280" s="267"/>
      <c r="Z280" s="267"/>
      <c r="AA280" s="267"/>
    </row>
  </sheetData>
  <mergeCells count="34">
    <mergeCell ref="G5:Q5"/>
    <mergeCell ref="R5:AA5"/>
    <mergeCell ref="G11:Q11"/>
    <mergeCell ref="R11:AA11"/>
    <mergeCell ref="G30:Q30"/>
    <mergeCell ref="R30:AA30"/>
    <mergeCell ref="G70:Q70"/>
    <mergeCell ref="R70:AA70"/>
    <mergeCell ref="G76:Q76"/>
    <mergeCell ref="R76:AA76"/>
    <mergeCell ref="G91:Q91"/>
    <mergeCell ref="R91:AA91"/>
    <mergeCell ref="G100:Q100"/>
    <mergeCell ref="R100:AA100"/>
    <mergeCell ref="G106:Q106"/>
    <mergeCell ref="R106:AA106"/>
    <mergeCell ref="G125:Q125"/>
    <mergeCell ref="R125:AA125"/>
    <mergeCell ref="G260:Q260"/>
    <mergeCell ref="R260:AA260"/>
    <mergeCell ref="G266:Q266"/>
    <mergeCell ref="R266:AA266"/>
    <mergeCell ref="G165:Q165"/>
    <mergeCell ref="R165:AA165"/>
    <mergeCell ref="G171:Q171"/>
    <mergeCell ref="R171:AA171"/>
    <mergeCell ref="G186:Q186"/>
    <mergeCell ref="R186:AA186"/>
    <mergeCell ref="G195:Q195"/>
    <mergeCell ref="R195:AA195"/>
    <mergeCell ref="G201:Q201"/>
    <mergeCell ref="R201:AA201"/>
    <mergeCell ref="G220:Q220"/>
    <mergeCell ref="R220:AA220"/>
  </mergeCell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133"/>
  <sheetViews>
    <sheetView topLeftCell="A3" zoomScale="70" zoomScaleNormal="70" workbookViewId="0">
      <selection activeCell="Q14" sqref="Q14"/>
    </sheetView>
  </sheetViews>
  <sheetFormatPr defaultRowHeight="15" x14ac:dyDescent="0.2"/>
  <cols>
    <col min="2" max="2" width="26.109375" customWidth="1"/>
    <col min="3" max="3" width="21" customWidth="1"/>
    <col min="5" max="5" width="21.109375" bestFit="1" customWidth="1"/>
    <col min="6" max="6" width="31.5546875" bestFit="1" customWidth="1"/>
    <col min="10" max="10" width="13.21875" customWidth="1"/>
  </cols>
  <sheetData>
    <row r="2" spans="2:10" ht="15.75" x14ac:dyDescent="0.25">
      <c r="B2" s="1200" t="s">
        <v>1166</v>
      </c>
      <c r="C2" s="1200" t="s">
        <v>713</v>
      </c>
      <c r="E2" s="1444" t="s">
        <v>1167</v>
      </c>
      <c r="F2" s="1445" t="s">
        <v>1168</v>
      </c>
      <c r="G2" s="1445" t="s">
        <v>1169</v>
      </c>
      <c r="H2" s="1445" t="s">
        <v>1170</v>
      </c>
      <c r="I2" s="1445" t="s">
        <v>1171</v>
      </c>
      <c r="J2" s="1446" t="s">
        <v>1172</v>
      </c>
    </row>
    <row r="3" spans="2:10" ht="28.5" x14ac:dyDescent="0.25">
      <c r="B3" s="1201" t="s">
        <v>760</v>
      </c>
      <c r="C3" s="1202" t="s">
        <v>1173</v>
      </c>
      <c r="E3" s="1438" t="s">
        <v>1174</v>
      </c>
      <c r="F3" s="1439" t="s">
        <v>1175</v>
      </c>
      <c r="G3" s="1439">
        <v>63</v>
      </c>
      <c r="H3" s="1439" t="s">
        <v>1176</v>
      </c>
      <c r="I3" s="1439" t="s">
        <v>1177</v>
      </c>
      <c r="J3" s="1440" t="s">
        <v>1178</v>
      </c>
    </row>
    <row r="4" spans="2:10" ht="15.75" x14ac:dyDescent="0.25">
      <c r="B4" s="1203" t="s">
        <v>764</v>
      </c>
      <c r="C4" s="1204" t="s">
        <v>1173</v>
      </c>
      <c r="E4" s="1438" t="s">
        <v>1174</v>
      </c>
      <c r="F4" s="1439" t="s">
        <v>1179</v>
      </c>
      <c r="G4" s="1439">
        <v>62</v>
      </c>
      <c r="H4" s="1439" t="s">
        <v>1176</v>
      </c>
      <c r="I4" s="1439" t="s">
        <v>1180</v>
      </c>
      <c r="J4" s="1440" t="s">
        <v>1181</v>
      </c>
    </row>
    <row r="5" spans="2:10" ht="15.75" x14ac:dyDescent="0.25">
      <c r="B5" s="1203" t="s">
        <v>1182</v>
      </c>
      <c r="C5" s="1204" t="s">
        <v>1173</v>
      </c>
      <c r="E5" s="1438" t="s">
        <v>1174</v>
      </c>
      <c r="F5" s="1439" t="s">
        <v>1183</v>
      </c>
      <c r="G5" s="1439">
        <v>61</v>
      </c>
      <c r="H5" s="1439" t="s">
        <v>1176</v>
      </c>
      <c r="I5" s="1439" t="s">
        <v>1184</v>
      </c>
      <c r="J5" s="1440" t="s">
        <v>1185</v>
      </c>
    </row>
    <row r="6" spans="2:10" ht="15.75" x14ac:dyDescent="0.25">
      <c r="B6" s="1203" t="s">
        <v>766</v>
      </c>
      <c r="C6" s="1204" t="s">
        <v>1173</v>
      </c>
      <c r="E6" s="1438" t="s">
        <v>1174</v>
      </c>
      <c r="F6" s="1439" t="s">
        <v>1186</v>
      </c>
      <c r="G6" s="1439">
        <v>64</v>
      </c>
      <c r="H6" s="1439" t="s">
        <v>1176</v>
      </c>
      <c r="I6" s="1439" t="s">
        <v>1187</v>
      </c>
      <c r="J6" s="1440" t="s">
        <v>1188</v>
      </c>
    </row>
    <row r="7" spans="2:10" ht="15.75" x14ac:dyDescent="0.25">
      <c r="B7" s="1203" t="s">
        <v>767</v>
      </c>
      <c r="C7" s="1204" t="s">
        <v>1173</v>
      </c>
      <c r="E7" s="1438" t="s">
        <v>1174</v>
      </c>
      <c r="F7" s="1439" t="s">
        <v>1189</v>
      </c>
      <c r="G7" s="1439">
        <v>60</v>
      </c>
      <c r="H7" s="1439" t="s">
        <v>1176</v>
      </c>
      <c r="I7" s="1439" t="s">
        <v>1190</v>
      </c>
      <c r="J7" s="1440" t="s">
        <v>1191</v>
      </c>
    </row>
    <row r="8" spans="2:10" ht="30" x14ac:dyDescent="0.25">
      <c r="B8" s="1204" t="s">
        <v>771</v>
      </c>
      <c r="C8" s="1204" t="s">
        <v>1173</v>
      </c>
      <c r="E8" s="1438" t="s">
        <v>1174</v>
      </c>
      <c r="F8" s="1439" t="s">
        <v>1192</v>
      </c>
      <c r="G8" s="1439">
        <v>65</v>
      </c>
      <c r="H8" s="1439" t="s">
        <v>1176</v>
      </c>
      <c r="I8" s="1439" t="s">
        <v>1193</v>
      </c>
      <c r="J8" s="1440" t="s">
        <v>1194</v>
      </c>
    </row>
    <row r="9" spans="2:10" ht="15.75" x14ac:dyDescent="0.25">
      <c r="B9" s="1204" t="s">
        <v>772</v>
      </c>
      <c r="C9" s="1204" t="s">
        <v>1173</v>
      </c>
      <c r="E9" s="1438" t="s">
        <v>1174</v>
      </c>
      <c r="F9" s="1439" t="s">
        <v>1195</v>
      </c>
      <c r="G9" s="1439">
        <v>66</v>
      </c>
      <c r="H9" s="1439" t="s">
        <v>1176</v>
      </c>
      <c r="I9" s="1439" t="s">
        <v>1196</v>
      </c>
      <c r="J9" s="1440" t="s">
        <v>1197</v>
      </c>
    </row>
    <row r="10" spans="2:10" ht="15.75" x14ac:dyDescent="0.25">
      <c r="B10" s="1204" t="s">
        <v>773</v>
      </c>
      <c r="C10" s="1204" t="s">
        <v>1173</v>
      </c>
      <c r="E10" s="1438" t="s">
        <v>1174</v>
      </c>
      <c r="F10" s="1439" t="s">
        <v>1198</v>
      </c>
      <c r="G10" s="1439">
        <v>59</v>
      </c>
      <c r="H10" s="1439" t="s">
        <v>1176</v>
      </c>
      <c r="I10" s="1439" t="s">
        <v>1199</v>
      </c>
      <c r="J10" s="1440" t="s">
        <v>1200</v>
      </c>
    </row>
    <row r="11" spans="2:10" ht="15.75" x14ac:dyDescent="0.25">
      <c r="B11" s="1204" t="s">
        <v>1201</v>
      </c>
      <c r="C11" s="1204" t="s">
        <v>1173</v>
      </c>
      <c r="E11" s="1438" t="s">
        <v>1202</v>
      </c>
      <c r="F11" s="1439" t="s">
        <v>1203</v>
      </c>
      <c r="G11" s="1439"/>
      <c r="H11" s="1439" t="s">
        <v>1204</v>
      </c>
      <c r="I11" s="1439" t="s">
        <v>1205</v>
      </c>
      <c r="J11" s="1440" t="s">
        <v>1206</v>
      </c>
    </row>
    <row r="12" spans="2:10" ht="15.75" x14ac:dyDescent="0.25">
      <c r="B12" s="1203" t="s">
        <v>778</v>
      </c>
      <c r="C12" s="1204" t="s">
        <v>1173</v>
      </c>
      <c r="E12" s="1438" t="s">
        <v>1202</v>
      </c>
      <c r="F12" s="1439" t="s">
        <v>1207</v>
      </c>
      <c r="G12" s="1439"/>
      <c r="H12" s="1439" t="s">
        <v>1204</v>
      </c>
      <c r="I12" s="1439" t="s">
        <v>1208</v>
      </c>
      <c r="J12" s="1440" t="s">
        <v>1209</v>
      </c>
    </row>
    <row r="13" spans="2:10" ht="15.75" x14ac:dyDescent="0.25">
      <c r="B13" s="1204" t="s">
        <v>774</v>
      </c>
      <c r="C13" s="1204" t="s">
        <v>1173</v>
      </c>
      <c r="E13" s="1438" t="s">
        <v>1202</v>
      </c>
      <c r="F13" s="1439" t="s">
        <v>1210</v>
      </c>
      <c r="G13" s="1439"/>
      <c r="H13" s="1439" t="s">
        <v>1204</v>
      </c>
      <c r="I13" s="1439" t="s">
        <v>1211</v>
      </c>
      <c r="J13" s="1440" t="s">
        <v>1212</v>
      </c>
    </row>
    <row r="14" spans="2:10" ht="15.75" x14ac:dyDescent="0.25">
      <c r="B14" s="1203" t="s">
        <v>1213</v>
      </c>
      <c r="C14" s="1204" t="s">
        <v>1173</v>
      </c>
      <c r="E14" s="1438" t="s">
        <v>1202</v>
      </c>
      <c r="F14" s="1439" t="s">
        <v>1214</v>
      </c>
      <c r="G14" s="1439"/>
      <c r="H14" s="1439" t="s">
        <v>1204</v>
      </c>
      <c r="I14" s="1439" t="s">
        <v>1215</v>
      </c>
      <c r="J14" s="1440" t="s">
        <v>1216</v>
      </c>
    </row>
    <row r="15" spans="2:10" ht="15.75" x14ac:dyDescent="0.25">
      <c r="B15" s="1204" t="s">
        <v>775</v>
      </c>
      <c r="C15" s="1204" t="s">
        <v>1173</v>
      </c>
      <c r="E15" s="1438" t="s">
        <v>1202</v>
      </c>
      <c r="F15" s="1439" t="s">
        <v>1217</v>
      </c>
      <c r="G15" s="1439"/>
      <c r="H15" s="1439" t="s">
        <v>1204</v>
      </c>
      <c r="I15" s="1439" t="s">
        <v>1218</v>
      </c>
      <c r="J15" s="1440" t="s">
        <v>1219</v>
      </c>
    </row>
    <row r="16" spans="2:10" ht="15.75" x14ac:dyDescent="0.25">
      <c r="B16" s="1204" t="s">
        <v>1220</v>
      </c>
      <c r="C16" s="1204" t="s">
        <v>1173</v>
      </c>
      <c r="E16" s="1438" t="s">
        <v>1202</v>
      </c>
      <c r="F16" s="1439" t="s">
        <v>1221</v>
      </c>
      <c r="G16" s="1439"/>
      <c r="H16" s="1439" t="s">
        <v>1204</v>
      </c>
      <c r="I16" s="1439" t="s">
        <v>1222</v>
      </c>
      <c r="J16" s="1440" t="s">
        <v>1223</v>
      </c>
    </row>
    <row r="17" spans="2:10" ht="15.75" x14ac:dyDescent="0.25">
      <c r="B17" s="1204" t="s">
        <v>1224</v>
      </c>
      <c r="C17" s="1204" t="s">
        <v>1173</v>
      </c>
      <c r="E17" s="1438" t="s">
        <v>1202</v>
      </c>
      <c r="F17" s="1439" t="s">
        <v>1225</v>
      </c>
      <c r="G17" s="1439"/>
      <c r="H17" s="1439" t="s">
        <v>1204</v>
      </c>
      <c r="I17" s="1439" t="s">
        <v>1226</v>
      </c>
      <c r="J17" s="1440" t="s">
        <v>1227</v>
      </c>
    </row>
    <row r="18" spans="2:10" ht="15.75" x14ac:dyDescent="0.25">
      <c r="B18" s="1204" t="s">
        <v>1228</v>
      </c>
      <c r="C18" s="1204" t="s">
        <v>1173</v>
      </c>
      <c r="E18" s="1438" t="s">
        <v>1202</v>
      </c>
      <c r="F18" s="1439" t="s">
        <v>1229</v>
      </c>
      <c r="G18" s="1439"/>
      <c r="H18" s="1439" t="s">
        <v>1204</v>
      </c>
      <c r="I18" s="1439" t="s">
        <v>1230</v>
      </c>
      <c r="J18" s="1440" t="s">
        <v>1231</v>
      </c>
    </row>
    <row r="19" spans="2:10" ht="15.75" x14ac:dyDescent="0.25">
      <c r="B19" s="1203" t="s">
        <v>1232</v>
      </c>
      <c r="C19" s="1204" t="s">
        <v>1173</v>
      </c>
      <c r="E19" s="1438" t="s">
        <v>1202</v>
      </c>
      <c r="F19" s="1439" t="s">
        <v>1233</v>
      </c>
      <c r="G19" s="1439"/>
      <c r="H19" s="1439" t="s">
        <v>1204</v>
      </c>
      <c r="I19" s="1439" t="s">
        <v>1234</v>
      </c>
      <c r="J19" s="1440" t="s">
        <v>1235</v>
      </c>
    </row>
    <row r="20" spans="2:10" ht="15.75" x14ac:dyDescent="0.25">
      <c r="B20" s="1204" t="s">
        <v>1236</v>
      </c>
      <c r="C20" s="1204" t="s">
        <v>1173</v>
      </c>
      <c r="E20" s="1438" t="s">
        <v>1202</v>
      </c>
      <c r="F20" s="1439" t="s">
        <v>1237</v>
      </c>
      <c r="G20" s="1439"/>
      <c r="H20" s="1439" t="s">
        <v>1204</v>
      </c>
      <c r="I20" s="1439" t="s">
        <v>1238</v>
      </c>
      <c r="J20" s="1440" t="s">
        <v>1239</v>
      </c>
    </row>
    <row r="21" spans="2:10" ht="15.75" x14ac:dyDescent="0.25">
      <c r="B21" s="1203" t="s">
        <v>769</v>
      </c>
      <c r="C21" s="1204" t="s">
        <v>1173</v>
      </c>
      <c r="E21" s="1438" t="s">
        <v>1202</v>
      </c>
      <c r="F21" s="1439" t="s">
        <v>1240</v>
      </c>
      <c r="G21" s="1439"/>
      <c r="H21" s="1439" t="s">
        <v>1204</v>
      </c>
      <c r="I21" s="1439" t="s">
        <v>1241</v>
      </c>
      <c r="J21" s="1440" t="s">
        <v>1242</v>
      </c>
    </row>
    <row r="22" spans="2:10" ht="15.75" x14ac:dyDescent="0.25">
      <c r="B22" s="1204" t="s">
        <v>1243</v>
      </c>
      <c r="C22" s="1204" t="s">
        <v>1244</v>
      </c>
      <c r="E22" s="1438" t="s">
        <v>1202</v>
      </c>
      <c r="F22" s="1439" t="s">
        <v>1245</v>
      </c>
      <c r="G22" s="1439"/>
      <c r="H22" s="1439" t="s">
        <v>1204</v>
      </c>
      <c r="I22" s="1439" t="s">
        <v>1246</v>
      </c>
      <c r="J22" s="1440" t="s">
        <v>1247</v>
      </c>
    </row>
    <row r="23" spans="2:10" x14ac:dyDescent="0.2">
      <c r="B23" s="1203" t="s">
        <v>779</v>
      </c>
      <c r="C23" s="1203" t="s">
        <v>1244</v>
      </c>
      <c r="E23" s="1438" t="s">
        <v>1202</v>
      </c>
      <c r="F23" s="1439" t="s">
        <v>1248</v>
      </c>
      <c r="G23" s="1439"/>
      <c r="H23" s="1439" t="s">
        <v>1204</v>
      </c>
      <c r="I23" s="1439" t="s">
        <v>1249</v>
      </c>
      <c r="J23" s="1440" t="s">
        <v>1250</v>
      </c>
    </row>
    <row r="24" spans="2:10" ht="28.5" x14ac:dyDescent="0.2">
      <c r="B24" s="1203" t="s">
        <v>1251</v>
      </c>
      <c r="C24" s="1203" t="s">
        <v>1244</v>
      </c>
      <c r="E24" s="1438" t="s">
        <v>1202</v>
      </c>
      <c r="F24" s="1439" t="s">
        <v>1252</v>
      </c>
      <c r="G24" s="1439"/>
      <c r="H24" s="1439" t="s">
        <v>1204</v>
      </c>
      <c r="I24" s="1439" t="s">
        <v>1253</v>
      </c>
      <c r="J24" s="1440" t="s">
        <v>1254</v>
      </c>
    </row>
    <row r="25" spans="2:10" ht="28.5" x14ac:dyDescent="0.2">
      <c r="B25" s="1203" t="s">
        <v>1255</v>
      </c>
      <c r="C25" s="1203" t="s">
        <v>1244</v>
      </c>
      <c r="E25" s="1438" t="s">
        <v>1202</v>
      </c>
      <c r="F25" s="1439" t="s">
        <v>1256</v>
      </c>
      <c r="G25" s="1439"/>
      <c r="H25" s="1439" t="s">
        <v>1204</v>
      </c>
      <c r="I25" s="1439" t="s">
        <v>1257</v>
      </c>
      <c r="J25" s="1440" t="s">
        <v>1258</v>
      </c>
    </row>
    <row r="26" spans="2:10" x14ac:dyDescent="0.2">
      <c r="B26" s="1203" t="s">
        <v>1259</v>
      </c>
      <c r="C26" s="1203" t="s">
        <v>1260</v>
      </c>
      <c r="E26" s="1438" t="s">
        <v>1202</v>
      </c>
      <c r="F26" s="1439" t="s">
        <v>1261</v>
      </c>
      <c r="G26" s="1439"/>
      <c r="H26" s="1439" t="s">
        <v>1204</v>
      </c>
      <c r="I26" s="1439" t="s">
        <v>1262</v>
      </c>
      <c r="J26" s="1440" t="s">
        <v>1263</v>
      </c>
    </row>
    <row r="27" spans="2:10" ht="28.5" x14ac:dyDescent="0.2">
      <c r="B27" s="1203" t="s">
        <v>777</v>
      </c>
      <c r="C27" s="1203" t="s">
        <v>1260</v>
      </c>
      <c r="E27" s="1438" t="s">
        <v>1202</v>
      </c>
      <c r="F27" s="1439" t="s">
        <v>1264</v>
      </c>
      <c r="G27" s="1439"/>
      <c r="H27" s="1439" t="s">
        <v>1204</v>
      </c>
      <c r="I27" s="1439" t="s">
        <v>1265</v>
      </c>
      <c r="J27" s="1440" t="s">
        <v>1266</v>
      </c>
    </row>
    <row r="28" spans="2:10" x14ac:dyDescent="0.2">
      <c r="B28" s="1203" t="s">
        <v>1267</v>
      </c>
      <c r="C28" s="1203" t="s">
        <v>1260</v>
      </c>
      <c r="E28" s="1438" t="s">
        <v>1202</v>
      </c>
      <c r="F28" s="1439" t="s">
        <v>1268</v>
      </c>
      <c r="G28" s="1439"/>
      <c r="H28" s="1439" t="s">
        <v>1204</v>
      </c>
      <c r="I28" s="1439" t="s">
        <v>1269</v>
      </c>
      <c r="J28" s="1440" t="s">
        <v>1270</v>
      </c>
    </row>
    <row r="29" spans="2:10" ht="28.5" x14ac:dyDescent="0.2">
      <c r="B29" s="1203" t="s">
        <v>1271</v>
      </c>
      <c r="C29" s="1203" t="s">
        <v>1260</v>
      </c>
      <c r="E29" s="1438" t="s">
        <v>1202</v>
      </c>
      <c r="F29" s="1439" t="s">
        <v>1272</v>
      </c>
      <c r="G29" s="1439"/>
      <c r="H29" s="1439" t="s">
        <v>1204</v>
      </c>
      <c r="I29" s="1439" t="s">
        <v>1273</v>
      </c>
      <c r="J29" s="1440" t="s">
        <v>1274</v>
      </c>
    </row>
    <row r="30" spans="2:10" x14ac:dyDescent="0.2">
      <c r="B30" s="1203" t="s">
        <v>1275</v>
      </c>
      <c r="C30" s="1203" t="s">
        <v>1260</v>
      </c>
      <c r="E30" s="1438" t="s">
        <v>1202</v>
      </c>
      <c r="F30" s="1439" t="s">
        <v>1276</v>
      </c>
      <c r="G30" s="1439"/>
      <c r="H30" s="1439" t="s">
        <v>1204</v>
      </c>
      <c r="I30" s="1439" t="s">
        <v>1277</v>
      </c>
      <c r="J30" s="1440" t="s">
        <v>1278</v>
      </c>
    </row>
    <row r="31" spans="2:10" x14ac:dyDescent="0.2">
      <c r="B31" s="1203" t="s">
        <v>1279</v>
      </c>
      <c r="C31" s="1203" t="s">
        <v>1260</v>
      </c>
      <c r="E31" s="1438" t="s">
        <v>1202</v>
      </c>
      <c r="F31" s="1439" t="s">
        <v>1280</v>
      </c>
      <c r="G31" s="1439"/>
      <c r="H31" s="1439" t="s">
        <v>1204</v>
      </c>
      <c r="I31" s="1439" t="s">
        <v>1281</v>
      </c>
      <c r="J31" s="1440" t="s">
        <v>1282</v>
      </c>
    </row>
    <row r="32" spans="2:10" x14ac:dyDescent="0.2">
      <c r="B32" s="1203" t="s">
        <v>776</v>
      </c>
      <c r="C32" s="1203" t="s">
        <v>1260</v>
      </c>
      <c r="E32" s="1438" t="s">
        <v>1202</v>
      </c>
      <c r="F32" s="1439" t="s">
        <v>1283</v>
      </c>
      <c r="G32" s="1439"/>
      <c r="H32" s="1439" t="s">
        <v>1204</v>
      </c>
      <c r="I32" s="1439" t="s">
        <v>1284</v>
      </c>
      <c r="J32" s="1440" t="s">
        <v>1285</v>
      </c>
    </row>
    <row r="33" spans="2:10" x14ac:dyDescent="0.2">
      <c r="B33" s="1203" t="s">
        <v>1286</v>
      </c>
      <c r="C33" s="1203" t="s">
        <v>1287</v>
      </c>
      <c r="E33" s="1438" t="s">
        <v>1202</v>
      </c>
      <c r="F33" s="1439" t="s">
        <v>1288</v>
      </c>
      <c r="G33" s="1439"/>
      <c r="H33" s="1439" t="s">
        <v>1204</v>
      </c>
      <c r="I33" s="1439" t="s">
        <v>1289</v>
      </c>
      <c r="J33" s="1440" t="s">
        <v>1290</v>
      </c>
    </row>
    <row r="34" spans="2:10" x14ac:dyDescent="0.2">
      <c r="B34" s="1203" t="s">
        <v>1291</v>
      </c>
      <c r="C34" s="1203" t="s">
        <v>1287</v>
      </c>
      <c r="E34" s="1438" t="s">
        <v>1202</v>
      </c>
      <c r="F34" s="1439" t="s">
        <v>1292</v>
      </c>
      <c r="G34" s="1439"/>
      <c r="H34" s="1439" t="s">
        <v>1204</v>
      </c>
      <c r="I34" s="1439" t="s">
        <v>1293</v>
      </c>
      <c r="J34" s="1440" t="s">
        <v>1294</v>
      </c>
    </row>
    <row r="35" spans="2:10" x14ac:dyDescent="0.2">
      <c r="B35" s="1203" t="s">
        <v>1295</v>
      </c>
      <c r="C35" s="1203" t="s">
        <v>1287</v>
      </c>
      <c r="E35" s="1438" t="s">
        <v>1202</v>
      </c>
      <c r="F35" s="1439" t="s">
        <v>1296</v>
      </c>
      <c r="G35" s="1439"/>
      <c r="H35" s="1439" t="s">
        <v>1204</v>
      </c>
      <c r="I35" s="1439" t="s">
        <v>1297</v>
      </c>
      <c r="J35" s="1440" t="s">
        <v>1298</v>
      </c>
    </row>
    <row r="36" spans="2:10" x14ac:dyDescent="0.2">
      <c r="B36" s="1203" t="s">
        <v>1299</v>
      </c>
      <c r="C36" s="1203" t="s">
        <v>1287</v>
      </c>
      <c r="E36" s="1438" t="s">
        <v>1202</v>
      </c>
      <c r="F36" s="1439" t="s">
        <v>1300</v>
      </c>
      <c r="G36" s="1439"/>
      <c r="H36" s="1439" t="s">
        <v>1204</v>
      </c>
      <c r="I36" s="1439" t="s">
        <v>1301</v>
      </c>
      <c r="J36" s="1440" t="s">
        <v>1302</v>
      </c>
    </row>
    <row r="37" spans="2:10" x14ac:dyDescent="0.2">
      <c r="B37" s="1203" t="s">
        <v>1303</v>
      </c>
      <c r="C37" s="1203" t="s">
        <v>1287</v>
      </c>
      <c r="E37" s="1438" t="s">
        <v>1202</v>
      </c>
      <c r="F37" s="1439" t="s">
        <v>1304</v>
      </c>
      <c r="G37" s="1439"/>
      <c r="H37" s="1439" t="s">
        <v>1204</v>
      </c>
      <c r="I37" s="1439" t="s">
        <v>1305</v>
      </c>
      <c r="J37" s="1440" t="s">
        <v>1306</v>
      </c>
    </row>
    <row r="38" spans="2:10" x14ac:dyDescent="0.2">
      <c r="B38" s="1203" t="s">
        <v>1307</v>
      </c>
      <c r="C38" s="1203" t="s">
        <v>1287</v>
      </c>
      <c r="E38" s="1438" t="s">
        <v>1308</v>
      </c>
      <c r="F38" s="1439" t="s">
        <v>1309</v>
      </c>
      <c r="G38" s="1439">
        <v>97</v>
      </c>
      <c r="H38" s="1439" t="s">
        <v>1310</v>
      </c>
      <c r="I38" s="1439" t="s">
        <v>1311</v>
      </c>
      <c r="J38" s="1440" t="s">
        <v>1312</v>
      </c>
    </row>
    <row r="39" spans="2:10" x14ac:dyDescent="0.2">
      <c r="B39" s="1203" t="s">
        <v>1313</v>
      </c>
      <c r="C39" s="1203" t="s">
        <v>1287</v>
      </c>
      <c r="E39" s="1438" t="s">
        <v>1314</v>
      </c>
      <c r="F39" s="1439" t="s">
        <v>1315</v>
      </c>
      <c r="G39" s="1439">
        <v>54</v>
      </c>
      <c r="H39" s="1439" t="s">
        <v>1316</v>
      </c>
      <c r="I39" s="1439" t="s">
        <v>1316</v>
      </c>
      <c r="J39" s="1440" t="s">
        <v>1317</v>
      </c>
    </row>
    <row r="40" spans="2:10" x14ac:dyDescent="0.2">
      <c r="B40" s="1203" t="s">
        <v>1318</v>
      </c>
      <c r="C40" s="1203" t="s">
        <v>1287</v>
      </c>
      <c r="E40" s="1438" t="s">
        <v>1319</v>
      </c>
      <c r="F40" s="1439" t="s">
        <v>1320</v>
      </c>
      <c r="G40" s="1439">
        <v>203</v>
      </c>
      <c r="H40" s="1439" t="s">
        <v>1321</v>
      </c>
      <c r="I40" s="1439" t="s">
        <v>1322</v>
      </c>
      <c r="J40" s="1440" t="s">
        <v>1323</v>
      </c>
    </row>
    <row r="41" spans="2:10" x14ac:dyDescent="0.2">
      <c r="B41" s="1203" t="s">
        <v>783</v>
      </c>
      <c r="C41" s="1203" t="s">
        <v>1287</v>
      </c>
      <c r="E41" s="1438" t="s">
        <v>1319</v>
      </c>
      <c r="F41" s="1439" t="s">
        <v>1324</v>
      </c>
      <c r="G41" s="1439">
        <v>209</v>
      </c>
      <c r="H41" s="1439" t="s">
        <v>1321</v>
      </c>
      <c r="I41" s="1439" t="s">
        <v>1325</v>
      </c>
      <c r="J41" s="1440" t="s">
        <v>1326</v>
      </c>
    </row>
    <row r="42" spans="2:10" x14ac:dyDescent="0.2">
      <c r="B42" s="1203" t="s">
        <v>1327</v>
      </c>
      <c r="C42" s="1203" t="s">
        <v>1287</v>
      </c>
      <c r="E42" s="1438" t="s">
        <v>1319</v>
      </c>
      <c r="F42" s="1439" t="s">
        <v>1328</v>
      </c>
      <c r="G42" s="1439">
        <v>208</v>
      </c>
      <c r="H42" s="1439" t="s">
        <v>1321</v>
      </c>
      <c r="I42" s="1439" t="s">
        <v>1329</v>
      </c>
      <c r="J42" s="1440" t="s">
        <v>1330</v>
      </c>
    </row>
    <row r="43" spans="2:10" ht="28.5" x14ac:dyDescent="0.2">
      <c r="B43" s="1203" t="s">
        <v>780</v>
      </c>
      <c r="C43" s="1203" t="s">
        <v>1287</v>
      </c>
      <c r="E43" s="1438" t="s">
        <v>1319</v>
      </c>
      <c r="F43" s="1439" t="s">
        <v>1331</v>
      </c>
      <c r="G43" s="1439">
        <v>221</v>
      </c>
      <c r="H43" s="1439" t="s">
        <v>1321</v>
      </c>
      <c r="I43" s="1439" t="s">
        <v>1332</v>
      </c>
      <c r="J43" s="1440" t="s">
        <v>1333</v>
      </c>
    </row>
    <row r="44" spans="2:10" x14ac:dyDescent="0.2">
      <c r="B44" s="1203" t="s">
        <v>1334</v>
      </c>
      <c r="C44" s="1203" t="s">
        <v>1287</v>
      </c>
      <c r="E44" s="1438" t="s">
        <v>1319</v>
      </c>
      <c r="F44" s="1439" t="s">
        <v>1335</v>
      </c>
      <c r="G44" s="1439">
        <v>204</v>
      </c>
      <c r="H44" s="1439" t="s">
        <v>1321</v>
      </c>
      <c r="I44" s="1439" t="s">
        <v>1336</v>
      </c>
      <c r="J44" s="1440" t="s">
        <v>1337</v>
      </c>
    </row>
    <row r="45" spans="2:10" x14ac:dyDescent="0.2">
      <c r="B45" s="1203" t="s">
        <v>782</v>
      </c>
      <c r="C45" s="1203" t="s">
        <v>1287</v>
      </c>
      <c r="E45" s="1438" t="s">
        <v>1319</v>
      </c>
      <c r="F45" s="1439" t="s">
        <v>1338</v>
      </c>
      <c r="G45" s="1439">
        <v>205</v>
      </c>
      <c r="H45" s="1439" t="s">
        <v>1321</v>
      </c>
      <c r="I45" s="1439" t="s">
        <v>1339</v>
      </c>
      <c r="J45" s="1440" t="s">
        <v>1340</v>
      </c>
    </row>
    <row r="46" spans="2:10" ht="28.5" x14ac:dyDescent="0.2">
      <c r="B46" s="1203" t="s">
        <v>781</v>
      </c>
      <c r="C46" s="1203" t="s">
        <v>1287</v>
      </c>
      <c r="E46" s="1438" t="s">
        <v>1319</v>
      </c>
      <c r="F46" s="1439" t="s">
        <v>1341</v>
      </c>
      <c r="G46" s="1439">
        <v>215</v>
      </c>
      <c r="H46" s="1439" t="s">
        <v>1321</v>
      </c>
      <c r="I46" s="1439" t="s">
        <v>1342</v>
      </c>
      <c r="J46" s="1440" t="s">
        <v>1343</v>
      </c>
    </row>
    <row r="47" spans="2:10" x14ac:dyDescent="0.2">
      <c r="B47" s="1203" t="s">
        <v>1344</v>
      </c>
      <c r="C47" s="1203" t="s">
        <v>1287</v>
      </c>
      <c r="E47" s="1438" t="s">
        <v>1319</v>
      </c>
      <c r="F47" s="1439" t="s">
        <v>1345</v>
      </c>
      <c r="G47" s="1439">
        <v>210</v>
      </c>
      <c r="H47" s="1439" t="s">
        <v>1321</v>
      </c>
      <c r="I47" s="1439" t="s">
        <v>1346</v>
      </c>
      <c r="J47" s="1440" t="s">
        <v>1347</v>
      </c>
    </row>
    <row r="48" spans="2:10" x14ac:dyDescent="0.2">
      <c r="E48" s="1438" t="s">
        <v>1319</v>
      </c>
      <c r="F48" s="1439" t="s">
        <v>1348</v>
      </c>
      <c r="G48" s="1439">
        <v>217</v>
      </c>
      <c r="H48" s="1439" t="s">
        <v>1321</v>
      </c>
      <c r="I48" s="1439" t="s">
        <v>1349</v>
      </c>
      <c r="J48" s="1440" t="s">
        <v>1350</v>
      </c>
    </row>
    <row r="49" spans="5:10" x14ac:dyDescent="0.2">
      <c r="E49" s="1438" t="s">
        <v>1319</v>
      </c>
      <c r="F49" s="1439" t="s">
        <v>1351</v>
      </c>
      <c r="G49" s="1439">
        <v>207</v>
      </c>
      <c r="H49" s="1439" t="s">
        <v>1321</v>
      </c>
      <c r="I49" s="1439" t="s">
        <v>1352</v>
      </c>
      <c r="J49" s="1440" t="s">
        <v>1353</v>
      </c>
    </row>
    <row r="50" spans="5:10" x14ac:dyDescent="0.2">
      <c r="E50" s="1438" t="s">
        <v>1319</v>
      </c>
      <c r="F50" s="1439" t="s">
        <v>1354</v>
      </c>
      <c r="G50" s="1439">
        <v>220</v>
      </c>
      <c r="H50" s="1439" t="s">
        <v>1321</v>
      </c>
      <c r="I50" s="1439" t="s">
        <v>1355</v>
      </c>
      <c r="J50" s="1440" t="s">
        <v>1356</v>
      </c>
    </row>
    <row r="51" spans="5:10" x14ac:dyDescent="0.2">
      <c r="E51" s="1438" t="s">
        <v>1319</v>
      </c>
      <c r="F51" s="1439" t="s">
        <v>1357</v>
      </c>
      <c r="G51" s="1439">
        <v>214</v>
      </c>
      <c r="H51" s="1439" t="s">
        <v>1321</v>
      </c>
      <c r="I51" s="1439" t="s">
        <v>1358</v>
      </c>
      <c r="J51" s="1440" t="s">
        <v>1359</v>
      </c>
    </row>
    <row r="52" spans="5:10" x14ac:dyDescent="0.2">
      <c r="E52" s="1438" t="s">
        <v>1319</v>
      </c>
      <c r="F52" s="1439" t="s">
        <v>1360</v>
      </c>
      <c r="G52" s="1439">
        <v>226</v>
      </c>
      <c r="H52" s="1439" t="s">
        <v>1321</v>
      </c>
      <c r="I52" s="1439" t="s">
        <v>1361</v>
      </c>
      <c r="J52" s="1440" t="s">
        <v>1362</v>
      </c>
    </row>
    <row r="53" spans="5:10" x14ac:dyDescent="0.2">
      <c r="E53" s="1438" t="s">
        <v>1319</v>
      </c>
      <c r="F53" s="1439" t="s">
        <v>1363</v>
      </c>
      <c r="G53" s="1439">
        <v>213</v>
      </c>
      <c r="H53" s="1439" t="s">
        <v>1321</v>
      </c>
      <c r="I53" s="1439" t="s">
        <v>1364</v>
      </c>
      <c r="J53" s="1440" t="s">
        <v>1365</v>
      </c>
    </row>
    <row r="54" spans="5:10" x14ac:dyDescent="0.2">
      <c r="E54" s="1438" t="s">
        <v>1319</v>
      </c>
      <c r="F54" s="1439" t="s">
        <v>1366</v>
      </c>
      <c r="G54" s="1439">
        <v>206</v>
      </c>
      <c r="H54" s="1439" t="s">
        <v>1321</v>
      </c>
      <c r="I54" s="1439" t="s">
        <v>1367</v>
      </c>
      <c r="J54" s="1440" t="s">
        <v>1368</v>
      </c>
    </row>
    <row r="55" spans="5:10" x14ac:dyDescent="0.2">
      <c r="E55" s="1438" t="s">
        <v>1319</v>
      </c>
      <c r="F55" s="1439" t="s">
        <v>1369</v>
      </c>
      <c r="G55" s="1439">
        <v>223</v>
      </c>
      <c r="H55" s="1439" t="s">
        <v>1321</v>
      </c>
      <c r="I55" s="1439" t="s">
        <v>1370</v>
      </c>
      <c r="J55" s="1440" t="s">
        <v>1371</v>
      </c>
    </row>
    <row r="56" spans="5:10" x14ac:dyDescent="0.2">
      <c r="E56" s="1438" t="s">
        <v>1319</v>
      </c>
      <c r="F56" s="1439" t="s">
        <v>1372</v>
      </c>
      <c r="G56" s="1439">
        <v>216</v>
      </c>
      <c r="H56" s="1439" t="s">
        <v>1321</v>
      </c>
      <c r="I56" s="1439" t="s">
        <v>1373</v>
      </c>
      <c r="J56" s="1440" t="s">
        <v>1374</v>
      </c>
    </row>
    <row r="57" spans="5:10" x14ac:dyDescent="0.2">
      <c r="E57" s="1438" t="s">
        <v>1319</v>
      </c>
      <c r="F57" s="1439" t="s">
        <v>1375</v>
      </c>
      <c r="G57" s="1439">
        <v>225</v>
      </c>
      <c r="H57" s="1439" t="s">
        <v>1321</v>
      </c>
      <c r="I57" s="1439" t="s">
        <v>1376</v>
      </c>
      <c r="J57" s="1440" t="s">
        <v>1377</v>
      </c>
    </row>
    <row r="58" spans="5:10" x14ac:dyDescent="0.2">
      <c r="E58" s="1438" t="s">
        <v>1319</v>
      </c>
      <c r="F58" s="1439" t="s">
        <v>1378</v>
      </c>
      <c r="G58" s="1439">
        <v>224</v>
      </c>
      <c r="H58" s="1439" t="s">
        <v>1321</v>
      </c>
      <c r="I58" s="1439" t="s">
        <v>1379</v>
      </c>
      <c r="J58" s="1440" t="s">
        <v>1380</v>
      </c>
    </row>
    <row r="59" spans="5:10" x14ac:dyDescent="0.2">
      <c r="E59" s="1438" t="s">
        <v>1319</v>
      </c>
      <c r="F59" s="1439" t="s">
        <v>1381</v>
      </c>
      <c r="G59" s="1439">
        <v>211</v>
      </c>
      <c r="H59" s="1439" t="s">
        <v>1321</v>
      </c>
      <c r="I59" s="1439" t="s">
        <v>1382</v>
      </c>
      <c r="J59" s="1440" t="s">
        <v>1383</v>
      </c>
    </row>
    <row r="60" spans="5:10" x14ac:dyDescent="0.2">
      <c r="E60" s="1438" t="s">
        <v>1319</v>
      </c>
      <c r="F60" s="1439" t="s">
        <v>1384</v>
      </c>
      <c r="G60" s="1439">
        <v>222</v>
      </c>
      <c r="H60" s="1439" t="s">
        <v>1321</v>
      </c>
      <c r="I60" s="1439" t="s">
        <v>1385</v>
      </c>
      <c r="J60" s="1440" t="s">
        <v>1386</v>
      </c>
    </row>
    <row r="61" spans="5:10" x14ac:dyDescent="0.2">
      <c r="E61" s="1438" t="s">
        <v>1319</v>
      </c>
      <c r="F61" s="1439" t="s">
        <v>1387</v>
      </c>
      <c r="G61" s="1439">
        <v>212</v>
      </c>
      <c r="H61" s="1439" t="s">
        <v>1321</v>
      </c>
      <c r="I61" s="1439" t="s">
        <v>1388</v>
      </c>
      <c r="J61" s="1440" t="s">
        <v>1389</v>
      </c>
    </row>
    <row r="62" spans="5:10" x14ac:dyDescent="0.2">
      <c r="E62" s="1438" t="s">
        <v>1319</v>
      </c>
      <c r="F62" s="1439" t="s">
        <v>1390</v>
      </c>
      <c r="G62" s="1439">
        <v>219</v>
      </c>
      <c r="H62" s="1439" t="s">
        <v>1321</v>
      </c>
      <c r="I62" s="1439" t="s">
        <v>1391</v>
      </c>
      <c r="J62" s="1440" t="s">
        <v>1392</v>
      </c>
    </row>
    <row r="63" spans="5:10" x14ac:dyDescent="0.2">
      <c r="E63" s="1438" t="s">
        <v>1319</v>
      </c>
      <c r="F63" s="1439" t="s">
        <v>1393</v>
      </c>
      <c r="G63" s="1439">
        <v>218</v>
      </c>
      <c r="H63" s="1439" t="s">
        <v>1321</v>
      </c>
      <c r="I63" s="1439" t="s">
        <v>1394</v>
      </c>
      <c r="J63" s="1440" t="s">
        <v>1395</v>
      </c>
    </row>
    <row r="64" spans="5:10" x14ac:dyDescent="0.2">
      <c r="E64" s="1438" t="s">
        <v>1396</v>
      </c>
      <c r="F64" s="1439" t="s">
        <v>1397</v>
      </c>
      <c r="G64" s="1439">
        <v>56</v>
      </c>
      <c r="H64" s="1439" t="s">
        <v>1398</v>
      </c>
      <c r="I64" s="1439" t="s">
        <v>1399</v>
      </c>
      <c r="J64" s="1440" t="s">
        <v>1400</v>
      </c>
    </row>
    <row r="65" spans="5:10" x14ac:dyDescent="0.2">
      <c r="E65" s="1438" t="s">
        <v>1396</v>
      </c>
      <c r="F65" s="1439" t="s">
        <v>1401</v>
      </c>
      <c r="G65" s="1439">
        <v>58</v>
      </c>
      <c r="H65" s="1439" t="s">
        <v>1398</v>
      </c>
      <c r="I65" s="1439" t="s">
        <v>1402</v>
      </c>
      <c r="J65" s="1440" t="s">
        <v>1403</v>
      </c>
    </row>
    <row r="66" spans="5:10" x14ac:dyDescent="0.2">
      <c r="E66" s="1438" t="s">
        <v>1396</v>
      </c>
      <c r="F66" s="1439" t="s">
        <v>1404</v>
      </c>
      <c r="G66" s="1439">
        <v>57</v>
      </c>
      <c r="H66" s="1439" t="s">
        <v>1398</v>
      </c>
      <c r="I66" s="1439" t="s">
        <v>1405</v>
      </c>
      <c r="J66" s="1440" t="s">
        <v>1406</v>
      </c>
    </row>
    <row r="67" spans="5:10" x14ac:dyDescent="0.2">
      <c r="E67" s="1438" t="s">
        <v>1396</v>
      </c>
      <c r="F67" s="1439" t="s">
        <v>1407</v>
      </c>
      <c r="G67" s="1439">
        <v>55</v>
      </c>
      <c r="H67" s="1439" t="s">
        <v>1398</v>
      </c>
      <c r="I67" s="1439" t="s">
        <v>1408</v>
      </c>
      <c r="J67" s="1440" t="s">
        <v>1409</v>
      </c>
    </row>
    <row r="68" spans="5:10" x14ac:dyDescent="0.2">
      <c r="E68" s="1438" t="s">
        <v>1410</v>
      </c>
      <c r="F68" s="1439" t="s">
        <v>1411</v>
      </c>
      <c r="G68" s="1439">
        <v>50</v>
      </c>
      <c r="H68" s="1439" t="s">
        <v>1412</v>
      </c>
      <c r="I68" s="1439" t="s">
        <v>1413</v>
      </c>
      <c r="J68" s="1440" t="s">
        <v>1414</v>
      </c>
    </row>
    <row r="69" spans="5:10" x14ac:dyDescent="0.2">
      <c r="E69" s="1438" t="s">
        <v>1410</v>
      </c>
      <c r="F69" s="1439" t="s">
        <v>1415</v>
      </c>
      <c r="G69" s="1439"/>
      <c r="H69" s="1439" t="s">
        <v>1412</v>
      </c>
      <c r="I69" s="1439" t="s">
        <v>1416</v>
      </c>
      <c r="J69" s="1440" t="s">
        <v>1417</v>
      </c>
    </row>
    <row r="70" spans="5:10" x14ac:dyDescent="0.2">
      <c r="E70" s="1438" t="s">
        <v>1410</v>
      </c>
      <c r="F70" s="1439" t="s">
        <v>1418</v>
      </c>
      <c r="G70" s="1439"/>
      <c r="H70" s="1439" t="s">
        <v>1412</v>
      </c>
      <c r="I70" s="1439" t="s">
        <v>1419</v>
      </c>
      <c r="J70" s="1440" t="s">
        <v>1420</v>
      </c>
    </row>
    <row r="71" spans="5:10" x14ac:dyDescent="0.2">
      <c r="E71" s="1438" t="s">
        <v>1410</v>
      </c>
      <c r="F71" s="1439" t="s">
        <v>1421</v>
      </c>
      <c r="G71" s="1439">
        <v>202</v>
      </c>
      <c r="H71" s="1439" t="s">
        <v>1412</v>
      </c>
      <c r="I71" s="1439" t="s">
        <v>1422</v>
      </c>
      <c r="J71" s="1440" t="s">
        <v>1423</v>
      </c>
    </row>
    <row r="72" spans="5:10" x14ac:dyDescent="0.2">
      <c r="E72" s="1438" t="s">
        <v>1424</v>
      </c>
      <c r="F72" s="1439" t="s">
        <v>1425</v>
      </c>
      <c r="G72" s="1439">
        <v>1</v>
      </c>
      <c r="H72" s="1439" t="s">
        <v>1426</v>
      </c>
      <c r="I72" s="1439" t="s">
        <v>1427</v>
      </c>
      <c r="J72" s="1440" t="s">
        <v>1428</v>
      </c>
    </row>
    <row r="73" spans="5:10" x14ac:dyDescent="0.2">
      <c r="E73" s="1438" t="s">
        <v>1424</v>
      </c>
      <c r="F73" s="1439" t="s">
        <v>1429</v>
      </c>
      <c r="G73" s="1439">
        <v>2</v>
      </c>
      <c r="H73" s="1439" t="s">
        <v>1426</v>
      </c>
      <c r="I73" s="1439" t="s">
        <v>1430</v>
      </c>
      <c r="J73" s="1440" t="s">
        <v>1431</v>
      </c>
    </row>
    <row r="74" spans="5:10" x14ac:dyDescent="0.2">
      <c r="E74" s="1438" t="s">
        <v>1432</v>
      </c>
      <c r="F74" s="1439" t="s">
        <v>1433</v>
      </c>
      <c r="G74" s="1439">
        <v>96</v>
      </c>
      <c r="H74" s="1439" t="s">
        <v>1434</v>
      </c>
      <c r="I74" s="1439" t="s">
        <v>1435</v>
      </c>
      <c r="J74" s="1440" t="s">
        <v>1436</v>
      </c>
    </row>
    <row r="75" spans="5:10" x14ac:dyDescent="0.2">
      <c r="E75" s="1438" t="s">
        <v>1437</v>
      </c>
      <c r="F75" s="1439" t="s">
        <v>1437</v>
      </c>
      <c r="G75" s="1439">
        <v>95</v>
      </c>
      <c r="H75" s="1439" t="s">
        <v>1438</v>
      </c>
      <c r="I75" s="1439" t="s">
        <v>1438</v>
      </c>
      <c r="J75" s="1440" t="s">
        <v>1439</v>
      </c>
    </row>
    <row r="76" spans="5:10" x14ac:dyDescent="0.2">
      <c r="E76" s="1438" t="s">
        <v>1440</v>
      </c>
      <c r="F76" s="1439" t="s">
        <v>1441</v>
      </c>
      <c r="G76" s="1439">
        <v>51</v>
      </c>
      <c r="H76" s="1439" t="s">
        <v>1442</v>
      </c>
      <c r="I76" s="1439" t="s">
        <v>1443</v>
      </c>
      <c r="J76" s="1440" t="s">
        <v>1444</v>
      </c>
    </row>
    <row r="77" spans="5:10" x14ac:dyDescent="0.2">
      <c r="E77" s="1438" t="s">
        <v>1440</v>
      </c>
      <c r="F77" s="1439" t="s">
        <v>1445</v>
      </c>
      <c r="G77" s="1439">
        <v>92</v>
      </c>
      <c r="H77" s="1439" t="s">
        <v>1442</v>
      </c>
      <c r="I77" s="1439" t="s">
        <v>1446</v>
      </c>
      <c r="J77" s="1440" t="s">
        <v>1447</v>
      </c>
    </row>
    <row r="78" spans="5:10" x14ac:dyDescent="0.2">
      <c r="E78" s="1438" t="s">
        <v>1440</v>
      </c>
      <c r="F78" s="1439" t="s">
        <v>1448</v>
      </c>
      <c r="G78" s="1439">
        <v>52</v>
      </c>
      <c r="H78" s="1439" t="s">
        <v>1442</v>
      </c>
      <c r="I78" s="1439" t="s">
        <v>1449</v>
      </c>
      <c r="J78" s="1440" t="s">
        <v>1450</v>
      </c>
    </row>
    <row r="79" spans="5:10" x14ac:dyDescent="0.2">
      <c r="E79" s="1438" t="s">
        <v>1440</v>
      </c>
      <c r="F79" s="1439" t="s">
        <v>1451</v>
      </c>
      <c r="G79" s="1439">
        <v>47</v>
      </c>
      <c r="H79" s="1439" t="s">
        <v>1442</v>
      </c>
      <c r="I79" s="1439" t="s">
        <v>1452</v>
      </c>
      <c r="J79" s="1440" t="s">
        <v>1453</v>
      </c>
    </row>
    <row r="80" spans="5:10" x14ac:dyDescent="0.2">
      <c r="E80" s="1438" t="s">
        <v>1440</v>
      </c>
      <c r="F80" s="1439" t="s">
        <v>1454</v>
      </c>
      <c r="G80" s="1439">
        <v>48</v>
      </c>
      <c r="H80" s="1439" t="s">
        <v>1442</v>
      </c>
      <c r="I80" s="1439" t="s">
        <v>1455</v>
      </c>
      <c r="J80" s="1440" t="s">
        <v>1456</v>
      </c>
    </row>
    <row r="81" spans="5:10" x14ac:dyDescent="0.2">
      <c r="E81" s="1438" t="s">
        <v>1440</v>
      </c>
      <c r="F81" s="1439" t="s">
        <v>1457</v>
      </c>
      <c r="G81" s="1439">
        <v>39</v>
      </c>
      <c r="H81" s="1439" t="s">
        <v>1442</v>
      </c>
      <c r="I81" s="1439" t="s">
        <v>1458</v>
      </c>
      <c r="J81" s="1440" t="s">
        <v>1459</v>
      </c>
    </row>
    <row r="82" spans="5:10" x14ac:dyDescent="0.2">
      <c r="E82" s="1438" t="s">
        <v>1440</v>
      </c>
      <c r="F82" s="1439" t="s">
        <v>1460</v>
      </c>
      <c r="G82" s="1439">
        <v>42</v>
      </c>
      <c r="H82" s="1439" t="s">
        <v>1442</v>
      </c>
      <c r="I82" s="1439" t="s">
        <v>1461</v>
      </c>
      <c r="J82" s="1440" t="s">
        <v>1462</v>
      </c>
    </row>
    <row r="83" spans="5:10" x14ac:dyDescent="0.2">
      <c r="E83" s="1438" t="s">
        <v>1440</v>
      </c>
      <c r="F83" s="1439" t="s">
        <v>1463</v>
      </c>
      <c r="G83" s="1439">
        <v>40</v>
      </c>
      <c r="H83" s="1439" t="s">
        <v>1442</v>
      </c>
      <c r="I83" s="1439" t="s">
        <v>1464</v>
      </c>
      <c r="J83" s="1440" t="s">
        <v>1465</v>
      </c>
    </row>
    <row r="84" spans="5:10" x14ac:dyDescent="0.2">
      <c r="E84" s="1438" t="s">
        <v>1440</v>
      </c>
      <c r="F84" s="1439" t="s">
        <v>1466</v>
      </c>
      <c r="G84" s="1439">
        <v>49</v>
      </c>
      <c r="H84" s="1439" t="s">
        <v>1442</v>
      </c>
      <c r="I84" s="1439" t="s">
        <v>1467</v>
      </c>
      <c r="J84" s="1440" t="s">
        <v>1468</v>
      </c>
    </row>
    <row r="85" spans="5:10" x14ac:dyDescent="0.2">
      <c r="E85" s="1438" t="s">
        <v>1440</v>
      </c>
      <c r="F85" s="1439" t="s">
        <v>1469</v>
      </c>
      <c r="G85" s="1439">
        <v>44</v>
      </c>
      <c r="H85" s="1439" t="s">
        <v>1442</v>
      </c>
      <c r="I85" s="1439" t="s">
        <v>1470</v>
      </c>
      <c r="J85" s="1440" t="s">
        <v>1471</v>
      </c>
    </row>
    <row r="86" spans="5:10" x14ac:dyDescent="0.2">
      <c r="E86" s="1438" t="s">
        <v>1440</v>
      </c>
      <c r="F86" s="1439" t="s">
        <v>1472</v>
      </c>
      <c r="G86" s="1439">
        <v>43</v>
      </c>
      <c r="H86" s="1439" t="s">
        <v>1442</v>
      </c>
      <c r="I86" s="1439" t="s">
        <v>1473</v>
      </c>
      <c r="J86" s="1440" t="s">
        <v>1474</v>
      </c>
    </row>
    <row r="87" spans="5:10" x14ac:dyDescent="0.2">
      <c r="E87" s="1438" t="s">
        <v>1440</v>
      </c>
      <c r="F87" s="1439" t="s">
        <v>1475</v>
      </c>
      <c r="G87" s="1439">
        <v>38</v>
      </c>
      <c r="H87" s="1439" t="s">
        <v>1442</v>
      </c>
      <c r="I87" s="1439" t="s">
        <v>1476</v>
      </c>
      <c r="J87" s="1440" t="s">
        <v>1477</v>
      </c>
    </row>
    <row r="88" spans="5:10" x14ac:dyDescent="0.2">
      <c r="E88" s="1438" t="s">
        <v>1440</v>
      </c>
      <c r="F88" s="1439" t="s">
        <v>1478</v>
      </c>
      <c r="G88" s="1439">
        <v>41</v>
      </c>
      <c r="H88" s="1439" t="s">
        <v>1442</v>
      </c>
      <c r="I88" s="1439" t="s">
        <v>1479</v>
      </c>
      <c r="J88" s="1440" t="s">
        <v>1480</v>
      </c>
    </row>
    <row r="89" spans="5:10" x14ac:dyDescent="0.2">
      <c r="E89" s="1438" t="s">
        <v>1440</v>
      </c>
      <c r="F89" s="1439" t="s">
        <v>1481</v>
      </c>
      <c r="G89" s="1439">
        <v>46</v>
      </c>
      <c r="H89" s="1439" t="s">
        <v>1442</v>
      </c>
      <c r="I89" s="1439" t="s">
        <v>1482</v>
      </c>
      <c r="J89" s="1440" t="s">
        <v>1483</v>
      </c>
    </row>
    <row r="90" spans="5:10" x14ac:dyDescent="0.2">
      <c r="E90" s="1438" t="s">
        <v>1440</v>
      </c>
      <c r="F90" s="1439" t="s">
        <v>1484</v>
      </c>
      <c r="G90" s="1439">
        <v>45</v>
      </c>
      <c r="H90" s="1439" t="s">
        <v>1442</v>
      </c>
      <c r="I90" s="1439" t="s">
        <v>1485</v>
      </c>
      <c r="J90" s="1440" t="s">
        <v>1486</v>
      </c>
    </row>
    <row r="91" spans="5:10" x14ac:dyDescent="0.2">
      <c r="E91" s="1438" t="s">
        <v>1487</v>
      </c>
      <c r="F91" s="1439" t="s">
        <v>1488</v>
      </c>
      <c r="G91" s="1439">
        <v>91</v>
      </c>
      <c r="H91" s="1439" t="s">
        <v>1379</v>
      </c>
      <c r="I91" s="1439" t="s">
        <v>1489</v>
      </c>
      <c r="J91" s="1440" t="s">
        <v>1490</v>
      </c>
    </row>
    <row r="92" spans="5:10" x14ac:dyDescent="0.2">
      <c r="E92" s="1438" t="s">
        <v>1487</v>
      </c>
      <c r="F92" s="1439" t="s">
        <v>1491</v>
      </c>
      <c r="G92" s="1439">
        <v>92</v>
      </c>
      <c r="H92" s="1439" t="s">
        <v>1379</v>
      </c>
      <c r="I92" s="1439" t="s">
        <v>1492</v>
      </c>
      <c r="J92" s="1440" t="s">
        <v>1493</v>
      </c>
    </row>
    <row r="93" spans="5:10" x14ac:dyDescent="0.2">
      <c r="E93" s="1438" t="s">
        <v>1487</v>
      </c>
      <c r="F93" s="1439" t="s">
        <v>1494</v>
      </c>
      <c r="G93" s="1439">
        <v>90</v>
      </c>
      <c r="H93" s="1439" t="s">
        <v>1379</v>
      </c>
      <c r="I93" s="1439" t="s">
        <v>1495</v>
      </c>
      <c r="J93" s="1440" t="s">
        <v>1496</v>
      </c>
    </row>
    <row r="94" spans="5:10" x14ac:dyDescent="0.2">
      <c r="E94" s="1438" t="s">
        <v>1487</v>
      </c>
      <c r="F94" s="1439" t="s">
        <v>1497</v>
      </c>
      <c r="G94" s="1439">
        <v>93</v>
      </c>
      <c r="H94" s="1439" t="s">
        <v>1379</v>
      </c>
      <c r="I94" s="1439" t="s">
        <v>1498</v>
      </c>
      <c r="J94" s="1440" t="s">
        <v>1499</v>
      </c>
    </row>
    <row r="95" spans="5:10" x14ac:dyDescent="0.2">
      <c r="E95" s="1438" t="s">
        <v>1487</v>
      </c>
      <c r="F95" s="1439" t="s">
        <v>1500</v>
      </c>
      <c r="G95" s="1439">
        <v>94</v>
      </c>
      <c r="H95" s="1439" t="s">
        <v>1379</v>
      </c>
      <c r="I95" s="1439" t="s">
        <v>1501</v>
      </c>
      <c r="J95" s="1440" t="s">
        <v>1502</v>
      </c>
    </row>
    <row r="96" spans="5:10" x14ac:dyDescent="0.2">
      <c r="E96" s="1438" t="s">
        <v>1487</v>
      </c>
      <c r="F96" s="1439" t="s">
        <v>1503</v>
      </c>
      <c r="G96" s="1439">
        <v>88</v>
      </c>
      <c r="H96" s="1439" t="s">
        <v>1379</v>
      </c>
      <c r="I96" s="1439" t="s">
        <v>1504</v>
      </c>
      <c r="J96" s="1440" t="s">
        <v>1505</v>
      </c>
    </row>
    <row r="97" spans="5:10" x14ac:dyDescent="0.2">
      <c r="E97" s="1438" t="s">
        <v>1487</v>
      </c>
      <c r="F97" s="1439" t="s">
        <v>1506</v>
      </c>
      <c r="G97" s="1439">
        <v>89</v>
      </c>
      <c r="H97" s="1439" t="s">
        <v>1379</v>
      </c>
      <c r="I97" s="1439" t="s">
        <v>1507</v>
      </c>
      <c r="J97" s="1440" t="s">
        <v>1508</v>
      </c>
    </row>
    <row r="98" spans="5:10" x14ac:dyDescent="0.2">
      <c r="E98" s="1438" t="s">
        <v>1487</v>
      </c>
      <c r="F98" s="1439" t="s">
        <v>1509</v>
      </c>
      <c r="G98" s="1439">
        <v>87</v>
      </c>
      <c r="H98" s="1439" t="s">
        <v>1379</v>
      </c>
      <c r="I98" s="1439" t="s">
        <v>1510</v>
      </c>
      <c r="J98" s="1440" t="s">
        <v>1511</v>
      </c>
    </row>
    <row r="99" spans="5:10" x14ac:dyDescent="0.2">
      <c r="E99" s="1438" t="s">
        <v>1512</v>
      </c>
      <c r="F99" s="1439" t="s">
        <v>1513</v>
      </c>
      <c r="G99" s="1439">
        <v>53</v>
      </c>
      <c r="H99" s="1439" t="s">
        <v>1514</v>
      </c>
      <c r="I99" s="1439" t="s">
        <v>1514</v>
      </c>
      <c r="J99" s="1440" t="s">
        <v>1515</v>
      </c>
    </row>
    <row r="100" spans="5:10" x14ac:dyDescent="0.2">
      <c r="E100" s="1438" t="s">
        <v>1516</v>
      </c>
      <c r="F100" s="1439" t="s">
        <v>1517</v>
      </c>
      <c r="G100" s="1439">
        <v>99</v>
      </c>
      <c r="H100" s="1439" t="s">
        <v>1518</v>
      </c>
      <c r="I100" s="1439" t="s">
        <v>1519</v>
      </c>
      <c r="J100" s="1440" t="s">
        <v>1520</v>
      </c>
    </row>
    <row r="101" spans="5:10" x14ac:dyDescent="0.2">
      <c r="E101" s="1438" t="s">
        <v>1516</v>
      </c>
      <c r="F101" s="1439" t="s">
        <v>1521</v>
      </c>
      <c r="G101" s="1439">
        <v>102</v>
      </c>
      <c r="H101" s="1439" t="s">
        <v>1518</v>
      </c>
      <c r="I101" s="1439" t="s">
        <v>1522</v>
      </c>
      <c r="J101" s="1440" t="s">
        <v>1523</v>
      </c>
    </row>
    <row r="102" spans="5:10" x14ac:dyDescent="0.2">
      <c r="E102" s="1438" t="s">
        <v>1516</v>
      </c>
      <c r="F102" s="1439" t="s">
        <v>1524</v>
      </c>
      <c r="G102" s="1439">
        <v>101</v>
      </c>
      <c r="H102" s="1439" t="s">
        <v>1518</v>
      </c>
      <c r="I102" s="1439" t="s">
        <v>1525</v>
      </c>
      <c r="J102" s="1440" t="s">
        <v>1526</v>
      </c>
    </row>
    <row r="103" spans="5:10" x14ac:dyDescent="0.2">
      <c r="E103" s="1438" t="s">
        <v>1516</v>
      </c>
      <c r="F103" s="1439" t="s">
        <v>1527</v>
      </c>
      <c r="G103" s="1439">
        <v>100</v>
      </c>
      <c r="H103" s="1439" t="s">
        <v>1518</v>
      </c>
      <c r="I103" s="1439" t="s">
        <v>1528</v>
      </c>
      <c r="J103" s="1440" t="s">
        <v>1529</v>
      </c>
    </row>
    <row r="104" spans="5:10" x14ac:dyDescent="0.2">
      <c r="E104" s="1438" t="s">
        <v>1530</v>
      </c>
      <c r="F104" s="1439" t="s">
        <v>1531</v>
      </c>
      <c r="G104" s="1439">
        <v>81</v>
      </c>
      <c r="H104" s="1439" t="s">
        <v>1532</v>
      </c>
      <c r="I104" s="1439" t="s">
        <v>1533</v>
      </c>
      <c r="J104" s="1440" t="s">
        <v>1534</v>
      </c>
    </row>
    <row r="105" spans="5:10" x14ac:dyDescent="0.2">
      <c r="E105" s="1438" t="s">
        <v>1530</v>
      </c>
      <c r="F105" s="1439" t="s">
        <v>1535</v>
      </c>
      <c r="G105" s="1439">
        <v>80</v>
      </c>
      <c r="H105" s="1439" t="s">
        <v>1532</v>
      </c>
      <c r="I105" s="1439" t="s">
        <v>1536</v>
      </c>
      <c r="J105" s="1440" t="s">
        <v>1537</v>
      </c>
    </row>
    <row r="106" spans="5:10" x14ac:dyDescent="0.2">
      <c r="E106" s="1438" t="s">
        <v>1530</v>
      </c>
      <c r="F106" s="1439" t="s">
        <v>1538</v>
      </c>
      <c r="G106" s="1439">
        <v>82</v>
      </c>
      <c r="H106" s="1439" t="s">
        <v>1532</v>
      </c>
      <c r="I106" s="1439" t="s">
        <v>1539</v>
      </c>
      <c r="J106" s="1440" t="s">
        <v>1540</v>
      </c>
    </row>
    <row r="107" spans="5:10" x14ac:dyDescent="0.2">
      <c r="E107" s="1438" t="s">
        <v>1530</v>
      </c>
      <c r="F107" s="1439" t="s">
        <v>1541</v>
      </c>
      <c r="G107" s="1439">
        <v>83</v>
      </c>
      <c r="H107" s="1439" t="s">
        <v>1532</v>
      </c>
      <c r="I107" s="1439" t="s">
        <v>1542</v>
      </c>
      <c r="J107" s="1440" t="s">
        <v>1543</v>
      </c>
    </row>
    <row r="108" spans="5:10" x14ac:dyDescent="0.2">
      <c r="E108" s="1438" t="s">
        <v>1530</v>
      </c>
      <c r="F108" s="1439" t="s">
        <v>1544</v>
      </c>
      <c r="G108" s="1439">
        <v>86</v>
      </c>
      <c r="H108" s="1439" t="s">
        <v>1532</v>
      </c>
      <c r="I108" s="1439" t="s">
        <v>1545</v>
      </c>
      <c r="J108" s="1440" t="s">
        <v>1546</v>
      </c>
    </row>
    <row r="109" spans="5:10" x14ac:dyDescent="0.2">
      <c r="E109" s="1438" t="s">
        <v>1530</v>
      </c>
      <c r="F109" s="1439" t="s">
        <v>1547</v>
      </c>
      <c r="G109" s="1439">
        <v>74</v>
      </c>
      <c r="H109" s="1439" t="s">
        <v>1532</v>
      </c>
      <c r="I109" s="1439" t="s">
        <v>1548</v>
      </c>
      <c r="J109" s="1440" t="s">
        <v>1549</v>
      </c>
    </row>
    <row r="110" spans="5:10" x14ac:dyDescent="0.2">
      <c r="E110" s="1438" t="s">
        <v>1530</v>
      </c>
      <c r="F110" s="1439" t="s">
        <v>1550</v>
      </c>
      <c r="G110" s="1439">
        <v>73</v>
      </c>
      <c r="H110" s="1439" t="s">
        <v>1532</v>
      </c>
      <c r="I110" s="1439" t="s">
        <v>1551</v>
      </c>
      <c r="J110" s="1440" t="s">
        <v>1552</v>
      </c>
    </row>
    <row r="111" spans="5:10" x14ac:dyDescent="0.2">
      <c r="E111" s="1438" t="s">
        <v>1530</v>
      </c>
      <c r="F111" s="1439" t="s">
        <v>1553</v>
      </c>
      <c r="G111" s="1439">
        <v>75</v>
      </c>
      <c r="H111" s="1439" t="s">
        <v>1532</v>
      </c>
      <c r="I111" s="1439" t="s">
        <v>1554</v>
      </c>
      <c r="J111" s="1440" t="s">
        <v>1555</v>
      </c>
    </row>
    <row r="112" spans="5:10" x14ac:dyDescent="0.2">
      <c r="E112" s="1438" t="s">
        <v>1530</v>
      </c>
      <c r="F112" s="1439" t="s">
        <v>1556</v>
      </c>
      <c r="G112" s="1439">
        <v>84</v>
      </c>
      <c r="H112" s="1439" t="s">
        <v>1532</v>
      </c>
      <c r="I112" s="1439" t="s">
        <v>1557</v>
      </c>
      <c r="J112" s="1440" t="s">
        <v>1558</v>
      </c>
    </row>
    <row r="113" spans="5:10" x14ac:dyDescent="0.2">
      <c r="E113" s="1438" t="s">
        <v>1530</v>
      </c>
      <c r="F113" s="1439" t="s">
        <v>1559</v>
      </c>
      <c r="G113" s="1439">
        <v>85</v>
      </c>
      <c r="H113" s="1439" t="s">
        <v>1532</v>
      </c>
      <c r="I113" s="1439" t="s">
        <v>1560</v>
      </c>
      <c r="J113" s="1440" t="s">
        <v>1561</v>
      </c>
    </row>
    <row r="114" spans="5:10" x14ac:dyDescent="0.2">
      <c r="E114" s="1438" t="s">
        <v>1530</v>
      </c>
      <c r="F114" s="1439" t="s">
        <v>1562</v>
      </c>
      <c r="G114" s="1439">
        <v>77</v>
      </c>
      <c r="H114" s="1439" t="s">
        <v>1532</v>
      </c>
      <c r="I114" s="1439" t="s">
        <v>1563</v>
      </c>
      <c r="J114" s="1440" t="s">
        <v>1564</v>
      </c>
    </row>
    <row r="115" spans="5:10" x14ac:dyDescent="0.2">
      <c r="E115" s="1438" t="s">
        <v>1530</v>
      </c>
      <c r="F115" s="1439" t="s">
        <v>1565</v>
      </c>
      <c r="G115" s="1439">
        <v>76</v>
      </c>
      <c r="H115" s="1439" t="s">
        <v>1532</v>
      </c>
      <c r="I115" s="1439" t="s">
        <v>1566</v>
      </c>
      <c r="J115" s="1440" t="s">
        <v>1567</v>
      </c>
    </row>
    <row r="116" spans="5:10" x14ac:dyDescent="0.2">
      <c r="E116" s="1438" t="s">
        <v>1530</v>
      </c>
      <c r="F116" s="1439" t="s">
        <v>1568</v>
      </c>
      <c r="G116" s="1439">
        <v>79</v>
      </c>
      <c r="H116" s="1439" t="s">
        <v>1532</v>
      </c>
      <c r="I116" s="1439" t="s">
        <v>1569</v>
      </c>
      <c r="J116" s="1440" t="s">
        <v>1570</v>
      </c>
    </row>
    <row r="117" spans="5:10" x14ac:dyDescent="0.2">
      <c r="E117" s="1438" t="s">
        <v>1530</v>
      </c>
      <c r="F117" s="1439" t="s">
        <v>1571</v>
      </c>
      <c r="G117" s="1439">
        <v>78</v>
      </c>
      <c r="H117" s="1439" t="s">
        <v>1532</v>
      </c>
      <c r="I117" s="1439" t="s">
        <v>1572</v>
      </c>
      <c r="J117" s="1440" t="s">
        <v>1573</v>
      </c>
    </row>
    <row r="118" spans="5:10" x14ac:dyDescent="0.2">
      <c r="E118" s="1438" t="s">
        <v>1574</v>
      </c>
      <c r="F118" s="1439" t="s">
        <v>1575</v>
      </c>
      <c r="G118" s="1439">
        <v>72</v>
      </c>
      <c r="H118" s="1439" t="s">
        <v>1576</v>
      </c>
      <c r="I118" s="1439" t="s">
        <v>1577</v>
      </c>
      <c r="J118" s="1440" t="s">
        <v>1578</v>
      </c>
    </row>
    <row r="119" spans="5:10" x14ac:dyDescent="0.2">
      <c r="E119" s="1438" t="s">
        <v>1574</v>
      </c>
      <c r="F119" s="1439" t="s">
        <v>1579</v>
      </c>
      <c r="G119" s="1439">
        <v>70</v>
      </c>
      <c r="H119" s="1439" t="s">
        <v>1576</v>
      </c>
      <c r="I119" s="1439" t="s">
        <v>1580</v>
      </c>
      <c r="J119" s="1440" t="s">
        <v>1581</v>
      </c>
    </row>
    <row r="120" spans="5:10" x14ac:dyDescent="0.2">
      <c r="E120" s="1438" t="s">
        <v>1574</v>
      </c>
      <c r="F120" s="1439" t="s">
        <v>1582</v>
      </c>
      <c r="G120" s="1439">
        <v>69</v>
      </c>
      <c r="H120" s="1439" t="s">
        <v>1576</v>
      </c>
      <c r="I120" s="1439" t="s">
        <v>1583</v>
      </c>
      <c r="J120" s="1440" t="s">
        <v>1584</v>
      </c>
    </row>
    <row r="121" spans="5:10" x14ac:dyDescent="0.2">
      <c r="E121" s="1438" t="s">
        <v>1574</v>
      </c>
      <c r="F121" s="1439" t="s">
        <v>1585</v>
      </c>
      <c r="G121" s="1439">
        <v>71</v>
      </c>
      <c r="H121" s="1439" t="s">
        <v>1576</v>
      </c>
      <c r="I121" s="1439" t="s">
        <v>1586</v>
      </c>
      <c r="J121" s="1440" t="s">
        <v>1587</v>
      </c>
    </row>
    <row r="122" spans="5:10" x14ac:dyDescent="0.2">
      <c r="E122" s="1438" t="s">
        <v>1574</v>
      </c>
      <c r="F122" s="1439" t="s">
        <v>1588</v>
      </c>
      <c r="G122" s="1439">
        <v>68</v>
      </c>
      <c r="H122" s="1439" t="s">
        <v>1576</v>
      </c>
      <c r="I122" s="1439" t="s">
        <v>1589</v>
      </c>
      <c r="J122" s="1440" t="s">
        <v>1590</v>
      </c>
    </row>
    <row r="123" spans="5:10" x14ac:dyDescent="0.2">
      <c r="E123" s="1438" t="s">
        <v>1574</v>
      </c>
      <c r="F123" s="1439" t="s">
        <v>1591</v>
      </c>
      <c r="G123" s="1439">
        <v>67</v>
      </c>
      <c r="H123" s="1439" t="s">
        <v>1576</v>
      </c>
      <c r="I123" s="1439" t="s">
        <v>1592</v>
      </c>
      <c r="J123" s="1440" t="s">
        <v>1593</v>
      </c>
    </row>
    <row r="124" spans="5:10" x14ac:dyDescent="0.2">
      <c r="E124" s="1438" t="s">
        <v>1594</v>
      </c>
      <c r="F124" s="1439" t="s">
        <v>1595</v>
      </c>
      <c r="G124" s="1439">
        <v>5</v>
      </c>
      <c r="H124" s="1439" t="s">
        <v>1596</v>
      </c>
      <c r="I124" s="1439" t="s">
        <v>1597</v>
      </c>
      <c r="J124" s="1440" t="s">
        <v>1598</v>
      </c>
    </row>
    <row r="125" spans="5:10" x14ac:dyDescent="0.2">
      <c r="E125" s="1438" t="s">
        <v>1594</v>
      </c>
      <c r="F125" s="1439" t="s">
        <v>1599</v>
      </c>
      <c r="G125" s="1439">
        <v>6</v>
      </c>
      <c r="H125" s="1439" t="s">
        <v>1596</v>
      </c>
      <c r="I125" s="1439" t="s">
        <v>1241</v>
      </c>
      <c r="J125" s="1440" t="s">
        <v>1600</v>
      </c>
    </row>
    <row r="126" spans="5:10" x14ac:dyDescent="0.2">
      <c r="E126" s="1438" t="s">
        <v>1594</v>
      </c>
      <c r="F126" s="1439" t="s">
        <v>1601</v>
      </c>
      <c r="G126" s="1439">
        <v>7</v>
      </c>
      <c r="H126" s="1439" t="s">
        <v>1596</v>
      </c>
      <c r="I126" s="1439" t="s">
        <v>1602</v>
      </c>
      <c r="J126" s="1440" t="s">
        <v>1603</v>
      </c>
    </row>
    <row r="127" spans="5:10" x14ac:dyDescent="0.2">
      <c r="E127" s="1438" t="s">
        <v>1604</v>
      </c>
      <c r="F127" s="1439" t="s">
        <v>1605</v>
      </c>
      <c r="G127" s="1439">
        <v>103</v>
      </c>
      <c r="H127" s="1439" t="s">
        <v>1606</v>
      </c>
      <c r="I127" s="1439" t="s">
        <v>1607</v>
      </c>
      <c r="J127" s="1440" t="s">
        <v>1608</v>
      </c>
    </row>
    <row r="128" spans="5:10" x14ac:dyDescent="0.2">
      <c r="E128" s="1438" t="s">
        <v>1609</v>
      </c>
      <c r="F128" s="1439" t="s">
        <v>1610</v>
      </c>
      <c r="G128" s="1439">
        <v>98</v>
      </c>
      <c r="H128" s="1439" t="s">
        <v>1611</v>
      </c>
      <c r="I128" s="1439" t="s">
        <v>1612</v>
      </c>
      <c r="J128" s="1440" t="s">
        <v>1613</v>
      </c>
    </row>
    <row r="129" spans="5:10" x14ac:dyDescent="0.2">
      <c r="E129" s="1438" t="s">
        <v>1614</v>
      </c>
      <c r="F129" s="1439" t="s">
        <v>1615</v>
      </c>
      <c r="G129" s="1439">
        <v>8</v>
      </c>
      <c r="H129" s="1439" t="s">
        <v>1616</v>
      </c>
      <c r="I129" s="1439" t="s">
        <v>1617</v>
      </c>
      <c r="J129" s="1440" t="s">
        <v>1618</v>
      </c>
    </row>
    <row r="130" spans="5:10" x14ac:dyDescent="0.2">
      <c r="E130" s="1441" t="s">
        <v>1614</v>
      </c>
      <c r="F130" s="1442" t="s">
        <v>1619</v>
      </c>
      <c r="G130" s="1442">
        <v>9</v>
      </c>
      <c r="H130" s="1442" t="s">
        <v>1616</v>
      </c>
      <c r="I130" s="1442" t="s">
        <v>1620</v>
      </c>
      <c r="J130" s="1443" t="s">
        <v>1621</v>
      </c>
    </row>
    <row r="131" spans="5:10" x14ac:dyDescent="0.2">
      <c r="E131" s="1438" t="s">
        <v>1622</v>
      </c>
      <c r="F131" s="1439" t="s">
        <v>1622</v>
      </c>
      <c r="G131" s="1439"/>
      <c r="H131" s="1439" t="s">
        <v>1622</v>
      </c>
      <c r="I131" s="1439" t="s">
        <v>1622</v>
      </c>
      <c r="J131" s="1440" t="s">
        <v>1623</v>
      </c>
    </row>
    <row r="132" spans="5:10" x14ac:dyDescent="0.2">
      <c r="E132" s="1441" t="s">
        <v>763</v>
      </c>
      <c r="F132" s="1442" t="s">
        <v>763</v>
      </c>
      <c r="G132" s="1442" t="s">
        <v>763</v>
      </c>
      <c r="H132" s="1442" t="s">
        <v>763</v>
      </c>
      <c r="I132" s="1442" t="s">
        <v>763</v>
      </c>
      <c r="J132" s="1443" t="s">
        <v>763</v>
      </c>
    </row>
    <row r="133" spans="5:10" x14ac:dyDescent="0.2">
      <c r="E133" s="1441" t="s">
        <v>763</v>
      </c>
      <c r="F133" s="1442" t="s">
        <v>763</v>
      </c>
      <c r="G133" s="1442" t="s">
        <v>763</v>
      </c>
      <c r="H133" s="1442" t="s">
        <v>763</v>
      </c>
      <c r="I133" s="1442" t="s">
        <v>763</v>
      </c>
      <c r="J133" s="1443" t="s">
        <v>763</v>
      </c>
    </row>
  </sheetData>
  <phoneticPr fontId="37" type="noConversion"/>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58"/>
  <sheetViews>
    <sheetView topLeftCell="F42" zoomScale="85" zoomScaleNormal="85" workbookViewId="0">
      <selection activeCell="I57" sqref="I57"/>
    </sheetView>
  </sheetViews>
  <sheetFormatPr defaultColWidth="8.77734375" defaultRowHeight="14.25" x14ac:dyDescent="0.2"/>
  <cols>
    <col min="1" max="1" width="2.21875" style="8" customWidth="1"/>
    <col min="2" max="2" width="22.77734375" style="8" customWidth="1"/>
    <col min="3" max="3" width="18.109375" style="8" customWidth="1"/>
    <col min="4" max="4" width="23.21875" style="8" customWidth="1"/>
    <col min="5" max="5" width="29.77734375" style="8" bestFit="1" customWidth="1"/>
    <col min="6" max="6" width="32" style="8" customWidth="1"/>
    <col min="7" max="7" width="23.5546875" style="8" customWidth="1"/>
    <col min="8" max="8" width="16.5546875" style="8" customWidth="1"/>
    <col min="9" max="10" width="26.77734375" style="8" customWidth="1"/>
    <col min="11" max="11" width="32.77734375" style="8" customWidth="1"/>
    <col min="12" max="12" width="25.44140625" style="8" customWidth="1"/>
    <col min="13" max="256" width="8.77734375" style="8"/>
    <col min="257" max="257" width="1.44140625" style="8" customWidth="1"/>
    <col min="258" max="258" width="3.77734375" style="8" customWidth="1"/>
    <col min="259" max="259" width="17.109375" style="8" customWidth="1"/>
    <col min="260" max="260" width="16.21875" style="8" customWidth="1"/>
    <col min="261" max="261" width="23.21875" style="8" customWidth="1"/>
    <col min="262" max="262" width="29.77734375" style="8" bestFit="1" customWidth="1"/>
    <col min="263" max="263" width="16.109375" style="8" customWidth="1"/>
    <col min="264" max="264" width="16.5546875" style="8" customWidth="1"/>
    <col min="265" max="265" width="16.44140625" style="8" customWidth="1"/>
    <col min="266" max="266" width="36.77734375" style="8" customWidth="1"/>
    <col min="267" max="267" width="8.77734375" style="8"/>
    <col min="268" max="268" width="2" style="8" customWidth="1"/>
    <col min="269" max="512" width="8.77734375" style="8"/>
    <col min="513" max="513" width="1.44140625" style="8" customWidth="1"/>
    <col min="514" max="514" width="3.77734375" style="8" customWidth="1"/>
    <col min="515" max="515" width="17.109375" style="8" customWidth="1"/>
    <col min="516" max="516" width="16.21875" style="8" customWidth="1"/>
    <col min="517" max="517" width="23.21875" style="8" customWidth="1"/>
    <col min="518" max="518" width="29.77734375" style="8" bestFit="1" customWidth="1"/>
    <col min="519" max="519" width="16.109375" style="8" customWidth="1"/>
    <col min="520" max="520" width="16.5546875" style="8" customWidth="1"/>
    <col min="521" max="521" width="16.44140625" style="8" customWidth="1"/>
    <col min="522" max="522" width="36.77734375" style="8" customWidth="1"/>
    <col min="523" max="523" width="8.77734375" style="8"/>
    <col min="524" max="524" width="2" style="8" customWidth="1"/>
    <col min="525" max="768" width="8.77734375" style="8"/>
    <col min="769" max="769" width="1.44140625" style="8" customWidth="1"/>
    <col min="770" max="770" width="3.77734375" style="8" customWidth="1"/>
    <col min="771" max="771" width="17.109375" style="8" customWidth="1"/>
    <col min="772" max="772" width="16.21875" style="8" customWidth="1"/>
    <col min="773" max="773" width="23.21875" style="8" customWidth="1"/>
    <col min="774" max="774" width="29.77734375" style="8" bestFit="1" customWidth="1"/>
    <col min="775" max="775" width="16.109375" style="8" customWidth="1"/>
    <col min="776" max="776" width="16.5546875" style="8" customWidth="1"/>
    <col min="777" max="777" width="16.44140625" style="8" customWidth="1"/>
    <col min="778" max="778" width="36.77734375" style="8" customWidth="1"/>
    <col min="779" max="779" width="8.77734375" style="8"/>
    <col min="780" max="780" width="2" style="8" customWidth="1"/>
    <col min="781" max="1024" width="8.77734375" style="8"/>
    <col min="1025" max="1025" width="1.44140625" style="8" customWidth="1"/>
    <col min="1026" max="1026" width="3.77734375" style="8" customWidth="1"/>
    <col min="1027" max="1027" width="17.109375" style="8" customWidth="1"/>
    <col min="1028" max="1028" width="16.21875" style="8" customWidth="1"/>
    <col min="1029" max="1029" width="23.21875" style="8" customWidth="1"/>
    <col min="1030" max="1030" width="29.77734375" style="8" bestFit="1" customWidth="1"/>
    <col min="1031" max="1031" width="16.109375" style="8" customWidth="1"/>
    <col min="1032" max="1032" width="16.5546875" style="8" customWidth="1"/>
    <col min="1033" max="1033" width="16.44140625" style="8" customWidth="1"/>
    <col min="1034" max="1034" width="36.77734375" style="8" customWidth="1"/>
    <col min="1035" max="1035" width="8.77734375" style="8"/>
    <col min="1036" max="1036" width="2" style="8" customWidth="1"/>
    <col min="1037" max="1280" width="8.77734375" style="8"/>
    <col min="1281" max="1281" width="1.44140625" style="8" customWidth="1"/>
    <col min="1282" max="1282" width="3.77734375" style="8" customWidth="1"/>
    <col min="1283" max="1283" width="17.109375" style="8" customWidth="1"/>
    <col min="1284" max="1284" width="16.21875" style="8" customWidth="1"/>
    <col min="1285" max="1285" width="23.21875" style="8" customWidth="1"/>
    <col min="1286" max="1286" width="29.77734375" style="8" bestFit="1" customWidth="1"/>
    <col min="1287" max="1287" width="16.109375" style="8" customWidth="1"/>
    <col min="1288" max="1288" width="16.5546875" style="8" customWidth="1"/>
    <col min="1289" max="1289" width="16.44140625" style="8" customWidth="1"/>
    <col min="1290" max="1290" width="36.77734375" style="8" customWidth="1"/>
    <col min="1291" max="1291" width="8.77734375" style="8"/>
    <col min="1292" max="1292" width="2" style="8" customWidth="1"/>
    <col min="1293" max="1536" width="8.77734375" style="8"/>
    <col min="1537" max="1537" width="1.44140625" style="8" customWidth="1"/>
    <col min="1538" max="1538" width="3.77734375" style="8" customWidth="1"/>
    <col min="1539" max="1539" width="17.109375" style="8" customWidth="1"/>
    <col min="1540" max="1540" width="16.21875" style="8" customWidth="1"/>
    <col min="1541" max="1541" width="23.21875" style="8" customWidth="1"/>
    <col min="1542" max="1542" width="29.77734375" style="8" bestFit="1" customWidth="1"/>
    <col min="1543" max="1543" width="16.109375" style="8" customWidth="1"/>
    <col min="1544" max="1544" width="16.5546875" style="8" customWidth="1"/>
    <col min="1545" max="1545" width="16.44140625" style="8" customWidth="1"/>
    <col min="1546" max="1546" width="36.77734375" style="8" customWidth="1"/>
    <col min="1547" max="1547" width="8.77734375" style="8"/>
    <col min="1548" max="1548" width="2" style="8" customWidth="1"/>
    <col min="1549" max="1792" width="8.77734375" style="8"/>
    <col min="1793" max="1793" width="1.44140625" style="8" customWidth="1"/>
    <col min="1794" max="1794" width="3.77734375" style="8" customWidth="1"/>
    <col min="1795" max="1795" width="17.109375" style="8" customWidth="1"/>
    <col min="1796" max="1796" width="16.21875" style="8" customWidth="1"/>
    <col min="1797" max="1797" width="23.21875" style="8" customWidth="1"/>
    <col min="1798" max="1798" width="29.77734375" style="8" bestFit="1" customWidth="1"/>
    <col min="1799" max="1799" width="16.109375" style="8" customWidth="1"/>
    <col min="1800" max="1800" width="16.5546875" style="8" customWidth="1"/>
    <col min="1801" max="1801" width="16.44140625" style="8" customWidth="1"/>
    <col min="1802" max="1802" width="36.77734375" style="8" customWidth="1"/>
    <col min="1803" max="1803" width="8.77734375" style="8"/>
    <col min="1804" max="1804" width="2" style="8" customWidth="1"/>
    <col min="1805" max="2048" width="8.77734375" style="8"/>
    <col min="2049" max="2049" width="1.44140625" style="8" customWidth="1"/>
    <col min="2050" max="2050" width="3.77734375" style="8" customWidth="1"/>
    <col min="2051" max="2051" width="17.109375" style="8" customWidth="1"/>
    <col min="2052" max="2052" width="16.21875" style="8" customWidth="1"/>
    <col min="2053" max="2053" width="23.21875" style="8" customWidth="1"/>
    <col min="2054" max="2054" width="29.77734375" style="8" bestFit="1" customWidth="1"/>
    <col min="2055" max="2055" width="16.109375" style="8" customWidth="1"/>
    <col min="2056" max="2056" width="16.5546875" style="8" customWidth="1"/>
    <col min="2057" max="2057" width="16.44140625" style="8" customWidth="1"/>
    <col min="2058" max="2058" width="36.77734375" style="8" customWidth="1"/>
    <col min="2059" max="2059" width="8.77734375" style="8"/>
    <col min="2060" max="2060" width="2" style="8" customWidth="1"/>
    <col min="2061" max="2304" width="8.77734375" style="8"/>
    <col min="2305" max="2305" width="1.44140625" style="8" customWidth="1"/>
    <col min="2306" max="2306" width="3.77734375" style="8" customWidth="1"/>
    <col min="2307" max="2307" width="17.109375" style="8" customWidth="1"/>
    <col min="2308" max="2308" width="16.21875" style="8" customWidth="1"/>
    <col min="2309" max="2309" width="23.21875" style="8" customWidth="1"/>
    <col min="2310" max="2310" width="29.77734375" style="8" bestFit="1" customWidth="1"/>
    <col min="2311" max="2311" width="16.109375" style="8" customWidth="1"/>
    <col min="2312" max="2312" width="16.5546875" style="8" customWidth="1"/>
    <col min="2313" max="2313" width="16.44140625" style="8" customWidth="1"/>
    <col min="2314" max="2314" width="36.77734375" style="8" customWidth="1"/>
    <col min="2315" max="2315" width="8.77734375" style="8"/>
    <col min="2316" max="2316" width="2" style="8" customWidth="1"/>
    <col min="2317" max="2560" width="8.77734375" style="8"/>
    <col min="2561" max="2561" width="1.44140625" style="8" customWidth="1"/>
    <col min="2562" max="2562" width="3.77734375" style="8" customWidth="1"/>
    <col min="2563" max="2563" width="17.109375" style="8" customWidth="1"/>
    <col min="2564" max="2564" width="16.21875" style="8" customWidth="1"/>
    <col min="2565" max="2565" width="23.21875" style="8" customWidth="1"/>
    <col min="2566" max="2566" width="29.77734375" style="8" bestFit="1" customWidth="1"/>
    <col min="2567" max="2567" width="16.109375" style="8" customWidth="1"/>
    <col min="2568" max="2568" width="16.5546875" style="8" customWidth="1"/>
    <col min="2569" max="2569" width="16.44140625" style="8" customWidth="1"/>
    <col min="2570" max="2570" width="36.77734375" style="8" customWidth="1"/>
    <col min="2571" max="2571" width="8.77734375" style="8"/>
    <col min="2572" max="2572" width="2" style="8" customWidth="1"/>
    <col min="2573" max="2816" width="8.77734375" style="8"/>
    <col min="2817" max="2817" width="1.44140625" style="8" customWidth="1"/>
    <col min="2818" max="2818" width="3.77734375" style="8" customWidth="1"/>
    <col min="2819" max="2819" width="17.109375" style="8" customWidth="1"/>
    <col min="2820" max="2820" width="16.21875" style="8" customWidth="1"/>
    <col min="2821" max="2821" width="23.21875" style="8" customWidth="1"/>
    <col min="2822" max="2822" width="29.77734375" style="8" bestFit="1" customWidth="1"/>
    <col min="2823" max="2823" width="16.109375" style="8" customWidth="1"/>
    <col min="2824" max="2824" width="16.5546875" style="8" customWidth="1"/>
    <col min="2825" max="2825" width="16.44140625" style="8" customWidth="1"/>
    <col min="2826" max="2826" width="36.77734375" style="8" customWidth="1"/>
    <col min="2827" max="2827" width="8.77734375" style="8"/>
    <col min="2828" max="2828" width="2" style="8" customWidth="1"/>
    <col min="2829" max="3072" width="8.77734375" style="8"/>
    <col min="3073" max="3073" width="1.44140625" style="8" customWidth="1"/>
    <col min="3074" max="3074" width="3.77734375" style="8" customWidth="1"/>
    <col min="3075" max="3075" width="17.109375" style="8" customWidth="1"/>
    <col min="3076" max="3076" width="16.21875" style="8" customWidth="1"/>
    <col min="3077" max="3077" width="23.21875" style="8" customWidth="1"/>
    <col min="3078" max="3078" width="29.77734375" style="8" bestFit="1" customWidth="1"/>
    <col min="3079" max="3079" width="16.109375" style="8" customWidth="1"/>
    <col min="3080" max="3080" width="16.5546875" style="8" customWidth="1"/>
    <col min="3081" max="3081" width="16.44140625" style="8" customWidth="1"/>
    <col min="3082" max="3082" width="36.77734375" style="8" customWidth="1"/>
    <col min="3083" max="3083" width="8.77734375" style="8"/>
    <col min="3084" max="3084" width="2" style="8" customWidth="1"/>
    <col min="3085" max="3328" width="8.77734375" style="8"/>
    <col min="3329" max="3329" width="1.44140625" style="8" customWidth="1"/>
    <col min="3330" max="3330" width="3.77734375" style="8" customWidth="1"/>
    <col min="3331" max="3331" width="17.109375" style="8" customWidth="1"/>
    <col min="3332" max="3332" width="16.21875" style="8" customWidth="1"/>
    <col min="3333" max="3333" width="23.21875" style="8" customWidth="1"/>
    <col min="3334" max="3334" width="29.77734375" style="8" bestFit="1" customWidth="1"/>
    <col min="3335" max="3335" width="16.109375" style="8" customWidth="1"/>
    <col min="3336" max="3336" width="16.5546875" style="8" customWidth="1"/>
    <col min="3337" max="3337" width="16.44140625" style="8" customWidth="1"/>
    <col min="3338" max="3338" width="36.77734375" style="8" customWidth="1"/>
    <col min="3339" max="3339" width="8.77734375" style="8"/>
    <col min="3340" max="3340" width="2" style="8" customWidth="1"/>
    <col min="3341" max="3584" width="8.77734375" style="8"/>
    <col min="3585" max="3585" width="1.44140625" style="8" customWidth="1"/>
    <col min="3586" max="3586" width="3.77734375" style="8" customWidth="1"/>
    <col min="3587" max="3587" width="17.109375" style="8" customWidth="1"/>
    <col min="3588" max="3588" width="16.21875" style="8" customWidth="1"/>
    <col min="3589" max="3589" width="23.21875" style="8" customWidth="1"/>
    <col min="3590" max="3590" width="29.77734375" style="8" bestFit="1" customWidth="1"/>
    <col min="3591" max="3591" width="16.109375" style="8" customWidth="1"/>
    <col min="3592" max="3592" width="16.5546875" style="8" customWidth="1"/>
    <col min="3593" max="3593" width="16.44140625" style="8" customWidth="1"/>
    <col min="3594" max="3594" width="36.77734375" style="8" customWidth="1"/>
    <col min="3595" max="3595" width="8.77734375" style="8"/>
    <col min="3596" max="3596" width="2" style="8" customWidth="1"/>
    <col min="3597" max="3840" width="8.77734375" style="8"/>
    <col min="3841" max="3841" width="1.44140625" style="8" customWidth="1"/>
    <col min="3842" max="3842" width="3.77734375" style="8" customWidth="1"/>
    <col min="3843" max="3843" width="17.109375" style="8" customWidth="1"/>
    <col min="3844" max="3844" width="16.21875" style="8" customWidth="1"/>
    <col min="3845" max="3845" width="23.21875" style="8" customWidth="1"/>
    <col min="3846" max="3846" width="29.77734375" style="8" bestFit="1" customWidth="1"/>
    <col min="3847" max="3847" width="16.109375" style="8" customWidth="1"/>
    <col min="3848" max="3848" width="16.5546875" style="8" customWidth="1"/>
    <col min="3849" max="3849" width="16.44140625" style="8" customWidth="1"/>
    <col min="3850" max="3850" width="36.77734375" style="8" customWidth="1"/>
    <col min="3851" max="3851" width="8.77734375" style="8"/>
    <col min="3852" max="3852" width="2" style="8" customWidth="1"/>
    <col min="3853" max="4096" width="8.77734375" style="8"/>
    <col min="4097" max="4097" width="1.44140625" style="8" customWidth="1"/>
    <col min="4098" max="4098" width="3.77734375" style="8" customWidth="1"/>
    <col min="4099" max="4099" width="17.109375" style="8" customWidth="1"/>
    <col min="4100" max="4100" width="16.21875" style="8" customWidth="1"/>
    <col min="4101" max="4101" width="23.21875" style="8" customWidth="1"/>
    <col min="4102" max="4102" width="29.77734375" style="8" bestFit="1" customWidth="1"/>
    <col min="4103" max="4103" width="16.109375" style="8" customWidth="1"/>
    <col min="4104" max="4104" width="16.5546875" style="8" customWidth="1"/>
    <col min="4105" max="4105" width="16.44140625" style="8" customWidth="1"/>
    <col min="4106" max="4106" width="36.77734375" style="8" customWidth="1"/>
    <col min="4107" max="4107" width="8.77734375" style="8"/>
    <col min="4108" max="4108" width="2" style="8" customWidth="1"/>
    <col min="4109" max="4352" width="8.77734375" style="8"/>
    <col min="4353" max="4353" width="1.44140625" style="8" customWidth="1"/>
    <col min="4354" max="4354" width="3.77734375" style="8" customWidth="1"/>
    <col min="4355" max="4355" width="17.109375" style="8" customWidth="1"/>
    <col min="4356" max="4356" width="16.21875" style="8" customWidth="1"/>
    <col min="4357" max="4357" width="23.21875" style="8" customWidth="1"/>
    <col min="4358" max="4358" width="29.77734375" style="8" bestFit="1" customWidth="1"/>
    <col min="4359" max="4359" width="16.109375" style="8" customWidth="1"/>
    <col min="4360" max="4360" width="16.5546875" style="8" customWidth="1"/>
    <col min="4361" max="4361" width="16.44140625" style="8" customWidth="1"/>
    <col min="4362" max="4362" width="36.77734375" style="8" customWidth="1"/>
    <col min="4363" max="4363" width="8.77734375" style="8"/>
    <col min="4364" max="4364" width="2" style="8" customWidth="1"/>
    <col min="4365" max="4608" width="8.77734375" style="8"/>
    <col min="4609" max="4609" width="1.44140625" style="8" customWidth="1"/>
    <col min="4610" max="4610" width="3.77734375" style="8" customWidth="1"/>
    <col min="4611" max="4611" width="17.109375" style="8" customWidth="1"/>
    <col min="4612" max="4612" width="16.21875" style="8" customWidth="1"/>
    <col min="4613" max="4613" width="23.21875" style="8" customWidth="1"/>
    <col min="4614" max="4614" width="29.77734375" style="8" bestFit="1" customWidth="1"/>
    <col min="4615" max="4615" width="16.109375" style="8" customWidth="1"/>
    <col min="4616" max="4616" width="16.5546875" style="8" customWidth="1"/>
    <col min="4617" max="4617" width="16.44140625" style="8" customWidth="1"/>
    <col min="4618" max="4618" width="36.77734375" style="8" customWidth="1"/>
    <col min="4619" max="4619" width="8.77734375" style="8"/>
    <col min="4620" max="4620" width="2" style="8" customWidth="1"/>
    <col min="4621" max="4864" width="8.77734375" style="8"/>
    <col min="4865" max="4865" width="1.44140625" style="8" customWidth="1"/>
    <col min="4866" max="4866" width="3.77734375" style="8" customWidth="1"/>
    <col min="4867" max="4867" width="17.109375" style="8" customWidth="1"/>
    <col min="4868" max="4868" width="16.21875" style="8" customWidth="1"/>
    <col min="4869" max="4869" width="23.21875" style="8" customWidth="1"/>
    <col min="4870" max="4870" width="29.77734375" style="8" bestFit="1" customWidth="1"/>
    <col min="4871" max="4871" width="16.109375" style="8" customWidth="1"/>
    <col min="4872" max="4872" width="16.5546875" style="8" customWidth="1"/>
    <col min="4873" max="4873" width="16.44140625" style="8" customWidth="1"/>
    <col min="4874" max="4874" width="36.77734375" style="8" customWidth="1"/>
    <col min="4875" max="4875" width="8.77734375" style="8"/>
    <col min="4876" max="4876" width="2" style="8" customWidth="1"/>
    <col min="4877" max="5120" width="8.77734375" style="8"/>
    <col min="5121" max="5121" width="1.44140625" style="8" customWidth="1"/>
    <col min="5122" max="5122" width="3.77734375" style="8" customWidth="1"/>
    <col min="5123" max="5123" width="17.109375" style="8" customWidth="1"/>
    <col min="5124" max="5124" width="16.21875" style="8" customWidth="1"/>
    <col min="5125" max="5125" width="23.21875" style="8" customWidth="1"/>
    <col min="5126" max="5126" width="29.77734375" style="8" bestFit="1" customWidth="1"/>
    <col min="5127" max="5127" width="16.109375" style="8" customWidth="1"/>
    <col min="5128" max="5128" width="16.5546875" style="8" customWidth="1"/>
    <col min="5129" max="5129" width="16.44140625" style="8" customWidth="1"/>
    <col min="5130" max="5130" width="36.77734375" style="8" customWidth="1"/>
    <col min="5131" max="5131" width="8.77734375" style="8"/>
    <col min="5132" max="5132" width="2" style="8" customWidth="1"/>
    <col min="5133" max="5376" width="8.77734375" style="8"/>
    <col min="5377" max="5377" width="1.44140625" style="8" customWidth="1"/>
    <col min="5378" max="5378" width="3.77734375" style="8" customWidth="1"/>
    <col min="5379" max="5379" width="17.109375" style="8" customWidth="1"/>
    <col min="5380" max="5380" width="16.21875" style="8" customWidth="1"/>
    <col min="5381" max="5381" width="23.21875" style="8" customWidth="1"/>
    <col min="5382" max="5382" width="29.77734375" style="8" bestFit="1" customWidth="1"/>
    <col min="5383" max="5383" width="16.109375" style="8" customWidth="1"/>
    <col min="5384" max="5384" width="16.5546875" style="8" customWidth="1"/>
    <col min="5385" max="5385" width="16.44140625" style="8" customWidth="1"/>
    <col min="5386" max="5386" width="36.77734375" style="8" customWidth="1"/>
    <col min="5387" max="5387" width="8.77734375" style="8"/>
    <col min="5388" max="5388" width="2" style="8" customWidth="1"/>
    <col min="5389" max="5632" width="8.77734375" style="8"/>
    <col min="5633" max="5633" width="1.44140625" style="8" customWidth="1"/>
    <col min="5634" max="5634" width="3.77734375" style="8" customWidth="1"/>
    <col min="5635" max="5635" width="17.109375" style="8" customWidth="1"/>
    <col min="5636" max="5636" width="16.21875" style="8" customWidth="1"/>
    <col min="5637" max="5637" width="23.21875" style="8" customWidth="1"/>
    <col min="5638" max="5638" width="29.77734375" style="8" bestFit="1" customWidth="1"/>
    <col min="5639" max="5639" width="16.109375" style="8" customWidth="1"/>
    <col min="5640" max="5640" width="16.5546875" style="8" customWidth="1"/>
    <col min="5641" max="5641" width="16.44140625" style="8" customWidth="1"/>
    <col min="5642" max="5642" width="36.77734375" style="8" customWidth="1"/>
    <col min="5643" max="5643" width="8.77734375" style="8"/>
    <col min="5644" max="5644" width="2" style="8" customWidth="1"/>
    <col min="5645" max="5888" width="8.77734375" style="8"/>
    <col min="5889" max="5889" width="1.44140625" style="8" customWidth="1"/>
    <col min="5890" max="5890" width="3.77734375" style="8" customWidth="1"/>
    <col min="5891" max="5891" width="17.109375" style="8" customWidth="1"/>
    <col min="5892" max="5892" width="16.21875" style="8" customWidth="1"/>
    <col min="5893" max="5893" width="23.21875" style="8" customWidth="1"/>
    <col min="5894" max="5894" width="29.77734375" style="8" bestFit="1" customWidth="1"/>
    <col min="5895" max="5895" width="16.109375" style="8" customWidth="1"/>
    <col min="5896" max="5896" width="16.5546875" style="8" customWidth="1"/>
    <col min="5897" max="5897" width="16.44140625" style="8" customWidth="1"/>
    <col min="5898" max="5898" width="36.77734375" style="8" customWidth="1"/>
    <col min="5899" max="5899" width="8.77734375" style="8"/>
    <col min="5900" max="5900" width="2" style="8" customWidth="1"/>
    <col min="5901" max="6144" width="8.77734375" style="8"/>
    <col min="6145" max="6145" width="1.44140625" style="8" customWidth="1"/>
    <col min="6146" max="6146" width="3.77734375" style="8" customWidth="1"/>
    <col min="6147" max="6147" width="17.109375" style="8" customWidth="1"/>
    <col min="6148" max="6148" width="16.21875" style="8" customWidth="1"/>
    <col min="6149" max="6149" width="23.21875" style="8" customWidth="1"/>
    <col min="6150" max="6150" width="29.77734375" style="8" bestFit="1" customWidth="1"/>
    <col min="6151" max="6151" width="16.109375" style="8" customWidth="1"/>
    <col min="6152" max="6152" width="16.5546875" style="8" customWidth="1"/>
    <col min="6153" max="6153" width="16.44140625" style="8" customWidth="1"/>
    <col min="6154" max="6154" width="36.77734375" style="8" customWidth="1"/>
    <col min="6155" max="6155" width="8.77734375" style="8"/>
    <col min="6156" max="6156" width="2" style="8" customWidth="1"/>
    <col min="6157" max="6400" width="8.77734375" style="8"/>
    <col min="6401" max="6401" width="1.44140625" style="8" customWidth="1"/>
    <col min="6402" max="6402" width="3.77734375" style="8" customWidth="1"/>
    <col min="6403" max="6403" width="17.109375" style="8" customWidth="1"/>
    <col min="6404" max="6404" width="16.21875" style="8" customWidth="1"/>
    <col min="6405" max="6405" width="23.21875" style="8" customWidth="1"/>
    <col min="6406" max="6406" width="29.77734375" style="8" bestFit="1" customWidth="1"/>
    <col min="6407" max="6407" width="16.109375" style="8" customWidth="1"/>
    <col min="6408" max="6408" width="16.5546875" style="8" customWidth="1"/>
    <col min="6409" max="6409" width="16.44140625" style="8" customWidth="1"/>
    <col min="6410" max="6410" width="36.77734375" style="8" customWidth="1"/>
    <col min="6411" max="6411" width="8.77734375" style="8"/>
    <col min="6412" max="6412" width="2" style="8" customWidth="1"/>
    <col min="6413" max="6656" width="8.77734375" style="8"/>
    <col min="6657" max="6657" width="1.44140625" style="8" customWidth="1"/>
    <col min="6658" max="6658" width="3.77734375" style="8" customWidth="1"/>
    <col min="6659" max="6659" width="17.109375" style="8" customWidth="1"/>
    <col min="6660" max="6660" width="16.21875" style="8" customWidth="1"/>
    <col min="6661" max="6661" width="23.21875" style="8" customWidth="1"/>
    <col min="6662" max="6662" width="29.77734375" style="8" bestFit="1" customWidth="1"/>
    <col min="6663" max="6663" width="16.109375" style="8" customWidth="1"/>
    <col min="6664" max="6664" width="16.5546875" style="8" customWidth="1"/>
    <col min="6665" max="6665" width="16.44140625" style="8" customWidth="1"/>
    <col min="6666" max="6666" width="36.77734375" style="8" customWidth="1"/>
    <col min="6667" max="6667" width="8.77734375" style="8"/>
    <col min="6668" max="6668" width="2" style="8" customWidth="1"/>
    <col min="6669" max="6912" width="8.77734375" style="8"/>
    <col min="6913" max="6913" width="1.44140625" style="8" customWidth="1"/>
    <col min="6914" max="6914" width="3.77734375" style="8" customWidth="1"/>
    <col min="6915" max="6915" width="17.109375" style="8" customWidth="1"/>
    <col min="6916" max="6916" width="16.21875" style="8" customWidth="1"/>
    <col min="6917" max="6917" width="23.21875" style="8" customWidth="1"/>
    <col min="6918" max="6918" width="29.77734375" style="8" bestFit="1" customWidth="1"/>
    <col min="6919" max="6919" width="16.109375" style="8" customWidth="1"/>
    <col min="6920" max="6920" width="16.5546875" style="8" customWidth="1"/>
    <col min="6921" max="6921" width="16.44140625" style="8" customWidth="1"/>
    <col min="6922" max="6922" width="36.77734375" style="8" customWidth="1"/>
    <col min="6923" max="6923" width="8.77734375" style="8"/>
    <col min="6924" max="6924" width="2" style="8" customWidth="1"/>
    <col min="6925" max="7168" width="8.77734375" style="8"/>
    <col min="7169" max="7169" width="1.44140625" style="8" customWidth="1"/>
    <col min="7170" max="7170" width="3.77734375" style="8" customWidth="1"/>
    <col min="7171" max="7171" width="17.109375" style="8" customWidth="1"/>
    <col min="7172" max="7172" width="16.21875" style="8" customWidth="1"/>
    <col min="7173" max="7173" width="23.21875" style="8" customWidth="1"/>
    <col min="7174" max="7174" width="29.77734375" style="8" bestFit="1" customWidth="1"/>
    <col min="7175" max="7175" width="16.109375" style="8" customWidth="1"/>
    <col min="7176" max="7176" width="16.5546875" style="8" customWidth="1"/>
    <col min="7177" max="7177" width="16.44140625" style="8" customWidth="1"/>
    <col min="7178" max="7178" width="36.77734375" style="8" customWidth="1"/>
    <col min="7179" max="7179" width="8.77734375" style="8"/>
    <col min="7180" max="7180" width="2" style="8" customWidth="1"/>
    <col min="7181" max="7424" width="8.77734375" style="8"/>
    <col min="7425" max="7425" width="1.44140625" style="8" customWidth="1"/>
    <col min="7426" max="7426" width="3.77734375" style="8" customWidth="1"/>
    <col min="7427" max="7427" width="17.109375" style="8" customWidth="1"/>
    <col min="7428" max="7428" width="16.21875" style="8" customWidth="1"/>
    <col min="7429" max="7429" width="23.21875" style="8" customWidth="1"/>
    <col min="7430" max="7430" width="29.77734375" style="8" bestFit="1" customWidth="1"/>
    <col min="7431" max="7431" width="16.109375" style="8" customWidth="1"/>
    <col min="7432" max="7432" width="16.5546875" style="8" customWidth="1"/>
    <col min="7433" max="7433" width="16.44140625" style="8" customWidth="1"/>
    <col min="7434" max="7434" width="36.77734375" style="8" customWidth="1"/>
    <col min="7435" max="7435" width="8.77734375" style="8"/>
    <col min="7436" max="7436" width="2" style="8" customWidth="1"/>
    <col min="7437" max="7680" width="8.77734375" style="8"/>
    <col min="7681" max="7681" width="1.44140625" style="8" customWidth="1"/>
    <col min="7682" max="7682" width="3.77734375" style="8" customWidth="1"/>
    <col min="7683" max="7683" width="17.109375" style="8" customWidth="1"/>
    <col min="7684" max="7684" width="16.21875" style="8" customWidth="1"/>
    <col min="7685" max="7685" width="23.21875" style="8" customWidth="1"/>
    <col min="7686" max="7686" width="29.77734375" style="8" bestFit="1" customWidth="1"/>
    <col min="7687" max="7687" width="16.109375" style="8" customWidth="1"/>
    <col min="7688" max="7688" width="16.5546875" style="8" customWidth="1"/>
    <col min="7689" max="7689" width="16.44140625" style="8" customWidth="1"/>
    <col min="7690" max="7690" width="36.77734375" style="8" customWidth="1"/>
    <col min="7691" max="7691" width="8.77734375" style="8"/>
    <col min="7692" max="7692" width="2" style="8" customWidth="1"/>
    <col min="7693" max="7936" width="8.77734375" style="8"/>
    <col min="7937" max="7937" width="1.44140625" style="8" customWidth="1"/>
    <col min="7938" max="7938" width="3.77734375" style="8" customWidth="1"/>
    <col min="7939" max="7939" width="17.109375" style="8" customWidth="1"/>
    <col min="7940" max="7940" width="16.21875" style="8" customWidth="1"/>
    <col min="7941" max="7941" width="23.21875" style="8" customWidth="1"/>
    <col min="7942" max="7942" width="29.77734375" style="8" bestFit="1" customWidth="1"/>
    <col min="7943" max="7943" width="16.109375" style="8" customWidth="1"/>
    <col min="7944" max="7944" width="16.5546875" style="8" customWidth="1"/>
    <col min="7945" max="7945" width="16.44140625" style="8" customWidth="1"/>
    <col min="7946" max="7946" width="36.77734375" style="8" customWidth="1"/>
    <col min="7947" max="7947" width="8.77734375" style="8"/>
    <col min="7948" max="7948" width="2" style="8" customWidth="1"/>
    <col min="7949" max="8192" width="8.77734375" style="8"/>
    <col min="8193" max="8193" width="1.44140625" style="8" customWidth="1"/>
    <col min="8194" max="8194" width="3.77734375" style="8" customWidth="1"/>
    <col min="8195" max="8195" width="17.109375" style="8" customWidth="1"/>
    <col min="8196" max="8196" width="16.21875" style="8" customWidth="1"/>
    <col min="8197" max="8197" width="23.21875" style="8" customWidth="1"/>
    <col min="8198" max="8198" width="29.77734375" style="8" bestFit="1" customWidth="1"/>
    <col min="8199" max="8199" width="16.109375" style="8" customWidth="1"/>
    <col min="8200" max="8200" width="16.5546875" style="8" customWidth="1"/>
    <col min="8201" max="8201" width="16.44140625" style="8" customWidth="1"/>
    <col min="8202" max="8202" width="36.77734375" style="8" customWidth="1"/>
    <col min="8203" max="8203" width="8.77734375" style="8"/>
    <col min="8204" max="8204" width="2" style="8" customWidth="1"/>
    <col min="8205" max="8448" width="8.77734375" style="8"/>
    <col min="8449" max="8449" width="1.44140625" style="8" customWidth="1"/>
    <col min="8450" max="8450" width="3.77734375" style="8" customWidth="1"/>
    <col min="8451" max="8451" width="17.109375" style="8" customWidth="1"/>
    <col min="8452" max="8452" width="16.21875" style="8" customWidth="1"/>
    <col min="8453" max="8453" width="23.21875" style="8" customWidth="1"/>
    <col min="8454" max="8454" width="29.77734375" style="8" bestFit="1" customWidth="1"/>
    <col min="8455" max="8455" width="16.109375" style="8" customWidth="1"/>
    <col min="8456" max="8456" width="16.5546875" style="8" customWidth="1"/>
    <col min="8457" max="8457" width="16.44140625" style="8" customWidth="1"/>
    <col min="8458" max="8458" width="36.77734375" style="8" customWidth="1"/>
    <col min="8459" max="8459" width="8.77734375" style="8"/>
    <col min="8460" max="8460" width="2" style="8" customWidth="1"/>
    <col min="8461" max="8704" width="8.77734375" style="8"/>
    <col min="8705" max="8705" width="1.44140625" style="8" customWidth="1"/>
    <col min="8706" max="8706" width="3.77734375" style="8" customWidth="1"/>
    <col min="8707" max="8707" width="17.109375" style="8" customWidth="1"/>
    <col min="8708" max="8708" width="16.21875" style="8" customWidth="1"/>
    <col min="8709" max="8709" width="23.21875" style="8" customWidth="1"/>
    <col min="8710" max="8710" width="29.77734375" style="8" bestFit="1" customWidth="1"/>
    <col min="8711" max="8711" width="16.109375" style="8" customWidth="1"/>
    <col min="8712" max="8712" width="16.5546875" style="8" customWidth="1"/>
    <col min="8713" max="8713" width="16.44140625" style="8" customWidth="1"/>
    <col min="8714" max="8714" width="36.77734375" style="8" customWidth="1"/>
    <col min="8715" max="8715" width="8.77734375" style="8"/>
    <col min="8716" max="8716" width="2" style="8" customWidth="1"/>
    <col min="8717" max="8960" width="8.77734375" style="8"/>
    <col min="8961" max="8961" width="1.44140625" style="8" customWidth="1"/>
    <col min="8962" max="8962" width="3.77734375" style="8" customWidth="1"/>
    <col min="8963" max="8963" width="17.109375" style="8" customWidth="1"/>
    <col min="8964" max="8964" width="16.21875" style="8" customWidth="1"/>
    <col min="8965" max="8965" width="23.21875" style="8" customWidth="1"/>
    <col min="8966" max="8966" width="29.77734375" style="8" bestFit="1" customWidth="1"/>
    <col min="8967" max="8967" width="16.109375" style="8" customWidth="1"/>
    <col min="8968" max="8968" width="16.5546875" style="8" customWidth="1"/>
    <col min="8969" max="8969" width="16.44140625" style="8" customWidth="1"/>
    <col min="8970" max="8970" width="36.77734375" style="8" customWidth="1"/>
    <col min="8971" max="8971" width="8.77734375" style="8"/>
    <col min="8972" max="8972" width="2" style="8" customWidth="1"/>
    <col min="8973" max="9216" width="8.77734375" style="8"/>
    <col min="9217" max="9217" width="1.44140625" style="8" customWidth="1"/>
    <col min="9218" max="9218" width="3.77734375" style="8" customWidth="1"/>
    <col min="9219" max="9219" width="17.109375" style="8" customWidth="1"/>
    <col min="9220" max="9220" width="16.21875" style="8" customWidth="1"/>
    <col min="9221" max="9221" width="23.21875" style="8" customWidth="1"/>
    <col min="9222" max="9222" width="29.77734375" style="8" bestFit="1" customWidth="1"/>
    <col min="9223" max="9223" width="16.109375" style="8" customWidth="1"/>
    <col min="9224" max="9224" width="16.5546875" style="8" customWidth="1"/>
    <col min="9225" max="9225" width="16.44140625" style="8" customWidth="1"/>
    <col min="9226" max="9226" width="36.77734375" style="8" customWidth="1"/>
    <col min="9227" max="9227" width="8.77734375" style="8"/>
    <col min="9228" max="9228" width="2" style="8" customWidth="1"/>
    <col min="9229" max="9472" width="8.77734375" style="8"/>
    <col min="9473" max="9473" width="1.44140625" style="8" customWidth="1"/>
    <col min="9474" max="9474" width="3.77734375" style="8" customWidth="1"/>
    <col min="9475" max="9475" width="17.109375" style="8" customWidth="1"/>
    <col min="9476" max="9476" width="16.21875" style="8" customWidth="1"/>
    <col min="9477" max="9477" width="23.21875" style="8" customWidth="1"/>
    <col min="9478" max="9478" width="29.77734375" style="8" bestFit="1" customWidth="1"/>
    <col min="9479" max="9479" width="16.109375" style="8" customWidth="1"/>
    <col min="9480" max="9480" width="16.5546875" style="8" customWidth="1"/>
    <col min="9481" max="9481" width="16.44140625" style="8" customWidth="1"/>
    <col min="9482" max="9482" width="36.77734375" style="8" customWidth="1"/>
    <col min="9483" max="9483" width="8.77734375" style="8"/>
    <col min="9484" max="9484" width="2" style="8" customWidth="1"/>
    <col min="9485" max="9728" width="8.77734375" style="8"/>
    <col min="9729" max="9729" width="1.44140625" style="8" customWidth="1"/>
    <col min="9730" max="9730" width="3.77734375" style="8" customWidth="1"/>
    <col min="9731" max="9731" width="17.109375" style="8" customWidth="1"/>
    <col min="9732" max="9732" width="16.21875" style="8" customWidth="1"/>
    <col min="9733" max="9733" width="23.21875" style="8" customWidth="1"/>
    <col min="9734" max="9734" width="29.77734375" style="8" bestFit="1" customWidth="1"/>
    <col min="9735" max="9735" width="16.109375" style="8" customWidth="1"/>
    <col min="9736" max="9736" width="16.5546875" style="8" customWidth="1"/>
    <col min="9737" max="9737" width="16.44140625" style="8" customWidth="1"/>
    <col min="9738" max="9738" width="36.77734375" style="8" customWidth="1"/>
    <col min="9739" max="9739" width="8.77734375" style="8"/>
    <col min="9740" max="9740" width="2" style="8" customWidth="1"/>
    <col min="9741" max="9984" width="8.77734375" style="8"/>
    <col min="9985" max="9985" width="1.44140625" style="8" customWidth="1"/>
    <col min="9986" max="9986" width="3.77734375" style="8" customWidth="1"/>
    <col min="9987" max="9987" width="17.109375" style="8" customWidth="1"/>
    <col min="9988" max="9988" width="16.21875" style="8" customWidth="1"/>
    <col min="9989" max="9989" width="23.21875" style="8" customWidth="1"/>
    <col min="9990" max="9990" width="29.77734375" style="8" bestFit="1" customWidth="1"/>
    <col min="9991" max="9991" width="16.109375" style="8" customWidth="1"/>
    <col min="9992" max="9992" width="16.5546875" style="8" customWidth="1"/>
    <col min="9993" max="9993" width="16.44140625" style="8" customWidth="1"/>
    <col min="9994" max="9994" width="36.77734375" style="8" customWidth="1"/>
    <col min="9995" max="9995" width="8.77734375" style="8"/>
    <col min="9996" max="9996" width="2" style="8" customWidth="1"/>
    <col min="9997" max="10240" width="8.77734375" style="8"/>
    <col min="10241" max="10241" width="1.44140625" style="8" customWidth="1"/>
    <col min="10242" max="10242" width="3.77734375" style="8" customWidth="1"/>
    <col min="10243" max="10243" width="17.109375" style="8" customWidth="1"/>
    <col min="10244" max="10244" width="16.21875" style="8" customWidth="1"/>
    <col min="10245" max="10245" width="23.21875" style="8" customWidth="1"/>
    <col min="10246" max="10246" width="29.77734375" style="8" bestFit="1" customWidth="1"/>
    <col min="10247" max="10247" width="16.109375" style="8" customWidth="1"/>
    <col min="10248" max="10248" width="16.5546875" style="8" customWidth="1"/>
    <col min="10249" max="10249" width="16.44140625" style="8" customWidth="1"/>
    <col min="10250" max="10250" width="36.77734375" style="8" customWidth="1"/>
    <col min="10251" max="10251" width="8.77734375" style="8"/>
    <col min="10252" max="10252" width="2" style="8" customWidth="1"/>
    <col min="10253" max="10496" width="8.77734375" style="8"/>
    <col min="10497" max="10497" width="1.44140625" style="8" customWidth="1"/>
    <col min="10498" max="10498" width="3.77734375" style="8" customWidth="1"/>
    <col min="10499" max="10499" width="17.109375" style="8" customWidth="1"/>
    <col min="10500" max="10500" width="16.21875" style="8" customWidth="1"/>
    <col min="10501" max="10501" width="23.21875" style="8" customWidth="1"/>
    <col min="10502" max="10502" width="29.77734375" style="8" bestFit="1" customWidth="1"/>
    <col min="10503" max="10503" width="16.109375" style="8" customWidth="1"/>
    <col min="10504" max="10504" width="16.5546875" style="8" customWidth="1"/>
    <col min="10505" max="10505" width="16.44140625" style="8" customWidth="1"/>
    <col min="10506" max="10506" width="36.77734375" style="8" customWidth="1"/>
    <col min="10507" max="10507" width="8.77734375" style="8"/>
    <col min="10508" max="10508" width="2" style="8" customWidth="1"/>
    <col min="10509" max="10752" width="8.77734375" style="8"/>
    <col min="10753" max="10753" width="1.44140625" style="8" customWidth="1"/>
    <col min="10754" max="10754" width="3.77734375" style="8" customWidth="1"/>
    <col min="10755" max="10755" width="17.109375" style="8" customWidth="1"/>
    <col min="10756" max="10756" width="16.21875" style="8" customWidth="1"/>
    <col min="10757" max="10757" width="23.21875" style="8" customWidth="1"/>
    <col min="10758" max="10758" width="29.77734375" style="8" bestFit="1" customWidth="1"/>
    <col min="10759" max="10759" width="16.109375" style="8" customWidth="1"/>
    <col min="10760" max="10760" width="16.5546875" style="8" customWidth="1"/>
    <col min="10761" max="10761" width="16.44140625" style="8" customWidth="1"/>
    <col min="10762" max="10762" width="36.77734375" style="8" customWidth="1"/>
    <col min="10763" max="10763" width="8.77734375" style="8"/>
    <col min="10764" max="10764" width="2" style="8" customWidth="1"/>
    <col min="10765" max="11008" width="8.77734375" style="8"/>
    <col min="11009" max="11009" width="1.44140625" style="8" customWidth="1"/>
    <col min="11010" max="11010" width="3.77734375" style="8" customWidth="1"/>
    <col min="11011" max="11011" width="17.109375" style="8" customWidth="1"/>
    <col min="11012" max="11012" width="16.21875" style="8" customWidth="1"/>
    <col min="11013" max="11013" width="23.21875" style="8" customWidth="1"/>
    <col min="11014" max="11014" width="29.77734375" style="8" bestFit="1" customWidth="1"/>
    <col min="11015" max="11015" width="16.109375" style="8" customWidth="1"/>
    <col min="11016" max="11016" width="16.5546875" style="8" customWidth="1"/>
    <col min="11017" max="11017" width="16.44140625" style="8" customWidth="1"/>
    <col min="11018" max="11018" width="36.77734375" style="8" customWidth="1"/>
    <col min="11019" max="11019" width="8.77734375" style="8"/>
    <col min="11020" max="11020" width="2" style="8" customWidth="1"/>
    <col min="11021" max="11264" width="8.77734375" style="8"/>
    <col min="11265" max="11265" width="1.44140625" style="8" customWidth="1"/>
    <col min="11266" max="11266" width="3.77734375" style="8" customWidth="1"/>
    <col min="11267" max="11267" width="17.109375" style="8" customWidth="1"/>
    <col min="11268" max="11268" width="16.21875" style="8" customWidth="1"/>
    <col min="11269" max="11269" width="23.21875" style="8" customWidth="1"/>
    <col min="11270" max="11270" width="29.77734375" style="8" bestFit="1" customWidth="1"/>
    <col min="11271" max="11271" width="16.109375" style="8" customWidth="1"/>
    <col min="11272" max="11272" width="16.5546875" style="8" customWidth="1"/>
    <col min="11273" max="11273" width="16.44140625" style="8" customWidth="1"/>
    <col min="11274" max="11274" width="36.77734375" style="8" customWidth="1"/>
    <col min="11275" max="11275" width="8.77734375" style="8"/>
    <col min="11276" max="11276" width="2" style="8" customWidth="1"/>
    <col min="11277" max="11520" width="8.77734375" style="8"/>
    <col min="11521" max="11521" width="1.44140625" style="8" customWidth="1"/>
    <col min="11522" max="11522" width="3.77734375" style="8" customWidth="1"/>
    <col min="11523" max="11523" width="17.109375" style="8" customWidth="1"/>
    <col min="11524" max="11524" width="16.21875" style="8" customWidth="1"/>
    <col min="11525" max="11525" width="23.21875" style="8" customWidth="1"/>
    <col min="11526" max="11526" width="29.77734375" style="8" bestFit="1" customWidth="1"/>
    <col min="11527" max="11527" width="16.109375" style="8" customWidth="1"/>
    <col min="11528" max="11528" width="16.5546875" style="8" customWidth="1"/>
    <col min="11529" max="11529" width="16.44140625" style="8" customWidth="1"/>
    <col min="11530" max="11530" width="36.77734375" style="8" customWidth="1"/>
    <col min="11531" max="11531" width="8.77734375" style="8"/>
    <col min="11532" max="11532" width="2" style="8" customWidth="1"/>
    <col min="11533" max="11776" width="8.77734375" style="8"/>
    <col min="11777" max="11777" width="1.44140625" style="8" customWidth="1"/>
    <col min="11778" max="11778" width="3.77734375" style="8" customWidth="1"/>
    <col min="11779" max="11779" width="17.109375" style="8" customWidth="1"/>
    <col min="11780" max="11780" width="16.21875" style="8" customWidth="1"/>
    <col min="11781" max="11781" width="23.21875" style="8" customWidth="1"/>
    <col min="11782" max="11782" width="29.77734375" style="8" bestFit="1" customWidth="1"/>
    <col min="11783" max="11783" width="16.109375" style="8" customWidth="1"/>
    <col min="11784" max="11784" width="16.5546875" style="8" customWidth="1"/>
    <col min="11785" max="11785" width="16.44140625" style="8" customWidth="1"/>
    <col min="11786" max="11786" width="36.77734375" style="8" customWidth="1"/>
    <col min="11787" max="11787" width="8.77734375" style="8"/>
    <col min="11788" max="11788" width="2" style="8" customWidth="1"/>
    <col min="11789" max="12032" width="8.77734375" style="8"/>
    <col min="12033" max="12033" width="1.44140625" style="8" customWidth="1"/>
    <col min="12034" max="12034" width="3.77734375" style="8" customWidth="1"/>
    <col min="12035" max="12035" width="17.109375" style="8" customWidth="1"/>
    <col min="12036" max="12036" width="16.21875" style="8" customWidth="1"/>
    <col min="12037" max="12037" width="23.21875" style="8" customWidth="1"/>
    <col min="12038" max="12038" width="29.77734375" style="8" bestFit="1" customWidth="1"/>
    <col min="12039" max="12039" width="16.109375" style="8" customWidth="1"/>
    <col min="12040" max="12040" width="16.5546875" style="8" customWidth="1"/>
    <col min="12041" max="12041" width="16.44140625" style="8" customWidth="1"/>
    <col min="12042" max="12042" width="36.77734375" style="8" customWidth="1"/>
    <col min="12043" max="12043" width="8.77734375" style="8"/>
    <col min="12044" max="12044" width="2" style="8" customWidth="1"/>
    <col min="12045" max="12288" width="8.77734375" style="8"/>
    <col min="12289" max="12289" width="1.44140625" style="8" customWidth="1"/>
    <col min="12290" max="12290" width="3.77734375" style="8" customWidth="1"/>
    <col min="12291" max="12291" width="17.109375" style="8" customWidth="1"/>
    <col min="12292" max="12292" width="16.21875" style="8" customWidth="1"/>
    <col min="12293" max="12293" width="23.21875" style="8" customWidth="1"/>
    <col min="12294" max="12294" width="29.77734375" style="8" bestFit="1" customWidth="1"/>
    <col min="12295" max="12295" width="16.109375" style="8" customWidth="1"/>
    <col min="12296" max="12296" width="16.5546875" style="8" customWidth="1"/>
    <col min="12297" max="12297" width="16.44140625" style="8" customWidth="1"/>
    <col min="12298" max="12298" width="36.77734375" style="8" customWidth="1"/>
    <col min="12299" max="12299" width="8.77734375" style="8"/>
    <col min="12300" max="12300" width="2" style="8" customWidth="1"/>
    <col min="12301" max="12544" width="8.77734375" style="8"/>
    <col min="12545" max="12545" width="1.44140625" style="8" customWidth="1"/>
    <col min="12546" max="12546" width="3.77734375" style="8" customWidth="1"/>
    <col min="12547" max="12547" width="17.109375" style="8" customWidth="1"/>
    <col min="12548" max="12548" width="16.21875" style="8" customWidth="1"/>
    <col min="12549" max="12549" width="23.21875" style="8" customWidth="1"/>
    <col min="12550" max="12550" width="29.77734375" style="8" bestFit="1" customWidth="1"/>
    <col min="12551" max="12551" width="16.109375" style="8" customWidth="1"/>
    <col min="12552" max="12552" width="16.5546875" style="8" customWidth="1"/>
    <col min="12553" max="12553" width="16.44140625" style="8" customWidth="1"/>
    <col min="12554" max="12554" width="36.77734375" style="8" customWidth="1"/>
    <col min="12555" max="12555" width="8.77734375" style="8"/>
    <col min="12556" max="12556" width="2" style="8" customWidth="1"/>
    <col min="12557" max="12800" width="8.77734375" style="8"/>
    <col min="12801" max="12801" width="1.44140625" style="8" customWidth="1"/>
    <col min="12802" max="12802" width="3.77734375" style="8" customWidth="1"/>
    <col min="12803" max="12803" width="17.109375" style="8" customWidth="1"/>
    <col min="12804" max="12804" width="16.21875" style="8" customWidth="1"/>
    <col min="12805" max="12805" width="23.21875" style="8" customWidth="1"/>
    <col min="12806" max="12806" width="29.77734375" style="8" bestFit="1" customWidth="1"/>
    <col min="12807" max="12807" width="16.109375" style="8" customWidth="1"/>
    <col min="12808" max="12808" width="16.5546875" style="8" customWidth="1"/>
    <col min="12809" max="12809" width="16.44140625" style="8" customWidth="1"/>
    <col min="12810" max="12810" width="36.77734375" style="8" customWidth="1"/>
    <col min="12811" max="12811" width="8.77734375" style="8"/>
    <col min="12812" max="12812" width="2" style="8" customWidth="1"/>
    <col min="12813" max="13056" width="8.77734375" style="8"/>
    <col min="13057" max="13057" width="1.44140625" style="8" customWidth="1"/>
    <col min="13058" max="13058" width="3.77734375" style="8" customWidth="1"/>
    <col min="13059" max="13059" width="17.109375" style="8" customWidth="1"/>
    <col min="13060" max="13060" width="16.21875" style="8" customWidth="1"/>
    <col min="13061" max="13061" width="23.21875" style="8" customWidth="1"/>
    <col min="13062" max="13062" width="29.77734375" style="8" bestFit="1" customWidth="1"/>
    <col min="13063" max="13063" width="16.109375" style="8" customWidth="1"/>
    <col min="13064" max="13064" width="16.5546875" style="8" customWidth="1"/>
    <col min="13065" max="13065" width="16.44140625" style="8" customWidth="1"/>
    <col min="13066" max="13066" width="36.77734375" style="8" customWidth="1"/>
    <col min="13067" max="13067" width="8.77734375" style="8"/>
    <col min="13068" max="13068" width="2" style="8" customWidth="1"/>
    <col min="13069" max="13312" width="8.77734375" style="8"/>
    <col min="13313" max="13313" width="1.44140625" style="8" customWidth="1"/>
    <col min="13314" max="13314" width="3.77734375" style="8" customWidth="1"/>
    <col min="13315" max="13315" width="17.109375" style="8" customWidth="1"/>
    <col min="13316" max="13316" width="16.21875" style="8" customWidth="1"/>
    <col min="13317" max="13317" width="23.21875" style="8" customWidth="1"/>
    <col min="13318" max="13318" width="29.77734375" style="8" bestFit="1" customWidth="1"/>
    <col min="13319" max="13319" width="16.109375" style="8" customWidth="1"/>
    <col min="13320" max="13320" width="16.5546875" style="8" customWidth="1"/>
    <col min="13321" max="13321" width="16.44140625" style="8" customWidth="1"/>
    <col min="13322" max="13322" width="36.77734375" style="8" customWidth="1"/>
    <col min="13323" max="13323" width="8.77734375" style="8"/>
    <col min="13324" max="13324" width="2" style="8" customWidth="1"/>
    <col min="13325" max="13568" width="8.77734375" style="8"/>
    <col min="13569" max="13569" width="1.44140625" style="8" customWidth="1"/>
    <col min="13570" max="13570" width="3.77734375" style="8" customWidth="1"/>
    <col min="13571" max="13571" width="17.109375" style="8" customWidth="1"/>
    <col min="13572" max="13572" width="16.21875" style="8" customWidth="1"/>
    <col min="13573" max="13573" width="23.21875" style="8" customWidth="1"/>
    <col min="13574" max="13574" width="29.77734375" style="8" bestFit="1" customWidth="1"/>
    <col min="13575" max="13575" width="16.109375" style="8" customWidth="1"/>
    <col min="13576" max="13576" width="16.5546875" style="8" customWidth="1"/>
    <col min="13577" max="13577" width="16.44140625" style="8" customWidth="1"/>
    <col min="13578" max="13578" width="36.77734375" style="8" customWidth="1"/>
    <col min="13579" max="13579" width="8.77734375" style="8"/>
    <col min="13580" max="13580" width="2" style="8" customWidth="1"/>
    <col min="13581" max="13824" width="8.77734375" style="8"/>
    <col min="13825" max="13825" width="1.44140625" style="8" customWidth="1"/>
    <col min="13826" max="13826" width="3.77734375" style="8" customWidth="1"/>
    <col min="13827" max="13827" width="17.109375" style="8" customWidth="1"/>
    <col min="13828" max="13828" width="16.21875" style="8" customWidth="1"/>
    <col min="13829" max="13829" width="23.21875" style="8" customWidth="1"/>
    <col min="13830" max="13830" width="29.77734375" style="8" bestFit="1" customWidth="1"/>
    <col min="13831" max="13831" width="16.109375" style="8" customWidth="1"/>
    <col min="13832" max="13832" width="16.5546875" style="8" customWidth="1"/>
    <col min="13833" max="13833" width="16.44140625" style="8" customWidth="1"/>
    <col min="13834" max="13834" width="36.77734375" style="8" customWidth="1"/>
    <col min="13835" max="13835" width="8.77734375" style="8"/>
    <col min="13836" max="13836" width="2" style="8" customWidth="1"/>
    <col min="13837" max="14080" width="8.77734375" style="8"/>
    <col min="14081" max="14081" width="1.44140625" style="8" customWidth="1"/>
    <col min="14082" max="14082" width="3.77734375" style="8" customWidth="1"/>
    <col min="14083" max="14083" width="17.109375" style="8" customWidth="1"/>
    <col min="14084" max="14084" width="16.21875" style="8" customWidth="1"/>
    <col min="14085" max="14085" width="23.21875" style="8" customWidth="1"/>
    <col min="14086" max="14086" width="29.77734375" style="8" bestFit="1" customWidth="1"/>
    <col min="14087" max="14087" width="16.109375" style="8" customWidth="1"/>
    <col min="14088" max="14088" width="16.5546875" style="8" customWidth="1"/>
    <col min="14089" max="14089" width="16.44140625" style="8" customWidth="1"/>
    <col min="14090" max="14090" width="36.77734375" style="8" customWidth="1"/>
    <col min="14091" max="14091" width="8.77734375" style="8"/>
    <col min="14092" max="14092" width="2" style="8" customWidth="1"/>
    <col min="14093" max="14336" width="8.77734375" style="8"/>
    <col min="14337" max="14337" width="1.44140625" style="8" customWidth="1"/>
    <col min="14338" max="14338" width="3.77734375" style="8" customWidth="1"/>
    <col min="14339" max="14339" width="17.109375" style="8" customWidth="1"/>
    <col min="14340" max="14340" width="16.21875" style="8" customWidth="1"/>
    <col min="14341" max="14341" width="23.21875" style="8" customWidth="1"/>
    <col min="14342" max="14342" width="29.77734375" style="8" bestFit="1" customWidth="1"/>
    <col min="14343" max="14343" width="16.109375" style="8" customWidth="1"/>
    <col min="14344" max="14344" width="16.5546875" style="8" customWidth="1"/>
    <col min="14345" max="14345" width="16.44140625" style="8" customWidth="1"/>
    <col min="14346" max="14346" width="36.77734375" style="8" customWidth="1"/>
    <col min="14347" max="14347" width="8.77734375" style="8"/>
    <col min="14348" max="14348" width="2" style="8" customWidth="1"/>
    <col min="14349" max="14592" width="8.77734375" style="8"/>
    <col min="14593" max="14593" width="1.44140625" style="8" customWidth="1"/>
    <col min="14594" max="14594" width="3.77734375" style="8" customWidth="1"/>
    <col min="14595" max="14595" width="17.109375" style="8" customWidth="1"/>
    <col min="14596" max="14596" width="16.21875" style="8" customWidth="1"/>
    <col min="14597" max="14597" width="23.21875" style="8" customWidth="1"/>
    <col min="14598" max="14598" width="29.77734375" style="8" bestFit="1" customWidth="1"/>
    <col min="14599" max="14599" width="16.109375" style="8" customWidth="1"/>
    <col min="14600" max="14600" width="16.5546875" style="8" customWidth="1"/>
    <col min="14601" max="14601" width="16.44140625" style="8" customWidth="1"/>
    <col min="14602" max="14602" width="36.77734375" style="8" customWidth="1"/>
    <col min="14603" max="14603" width="8.77734375" style="8"/>
    <col min="14604" max="14604" width="2" style="8" customWidth="1"/>
    <col min="14605" max="14848" width="8.77734375" style="8"/>
    <col min="14849" max="14849" width="1.44140625" style="8" customWidth="1"/>
    <col min="14850" max="14850" width="3.77734375" style="8" customWidth="1"/>
    <col min="14851" max="14851" width="17.109375" style="8" customWidth="1"/>
    <col min="14852" max="14852" width="16.21875" style="8" customWidth="1"/>
    <col min="14853" max="14853" width="23.21875" style="8" customWidth="1"/>
    <col min="14854" max="14854" width="29.77734375" style="8" bestFit="1" customWidth="1"/>
    <col min="14855" max="14855" width="16.109375" style="8" customWidth="1"/>
    <col min="14856" max="14856" width="16.5546875" style="8" customWidth="1"/>
    <col min="14857" max="14857" width="16.44140625" style="8" customWidth="1"/>
    <col min="14858" max="14858" width="36.77734375" style="8" customWidth="1"/>
    <col min="14859" max="14859" width="8.77734375" style="8"/>
    <col min="14860" max="14860" width="2" style="8" customWidth="1"/>
    <col min="14861" max="15104" width="8.77734375" style="8"/>
    <col min="15105" max="15105" width="1.44140625" style="8" customWidth="1"/>
    <col min="15106" max="15106" width="3.77734375" style="8" customWidth="1"/>
    <col min="15107" max="15107" width="17.109375" style="8" customWidth="1"/>
    <col min="15108" max="15108" width="16.21875" style="8" customWidth="1"/>
    <col min="15109" max="15109" width="23.21875" style="8" customWidth="1"/>
    <col min="15110" max="15110" width="29.77734375" style="8" bestFit="1" customWidth="1"/>
    <col min="15111" max="15111" width="16.109375" style="8" customWidth="1"/>
    <col min="15112" max="15112" width="16.5546875" style="8" customWidth="1"/>
    <col min="15113" max="15113" width="16.44140625" style="8" customWidth="1"/>
    <col min="15114" max="15114" width="36.77734375" style="8" customWidth="1"/>
    <col min="15115" max="15115" width="8.77734375" style="8"/>
    <col min="15116" max="15116" width="2" style="8" customWidth="1"/>
    <col min="15117" max="15360" width="8.77734375" style="8"/>
    <col min="15361" max="15361" width="1.44140625" style="8" customWidth="1"/>
    <col min="15362" max="15362" width="3.77734375" style="8" customWidth="1"/>
    <col min="15363" max="15363" width="17.109375" style="8" customWidth="1"/>
    <col min="15364" max="15364" width="16.21875" style="8" customWidth="1"/>
    <col min="15365" max="15365" width="23.21875" style="8" customWidth="1"/>
    <col min="15366" max="15366" width="29.77734375" style="8" bestFit="1" customWidth="1"/>
    <col min="15367" max="15367" width="16.109375" style="8" customWidth="1"/>
    <col min="15368" max="15368" width="16.5546875" style="8" customWidth="1"/>
    <col min="15369" max="15369" width="16.44140625" style="8" customWidth="1"/>
    <col min="15370" max="15370" width="36.77734375" style="8" customWidth="1"/>
    <col min="15371" max="15371" width="8.77734375" style="8"/>
    <col min="15372" max="15372" width="2" style="8" customWidth="1"/>
    <col min="15373" max="15616" width="8.77734375" style="8"/>
    <col min="15617" max="15617" width="1.44140625" style="8" customWidth="1"/>
    <col min="15618" max="15618" width="3.77734375" style="8" customWidth="1"/>
    <col min="15619" max="15619" width="17.109375" style="8" customWidth="1"/>
    <col min="15620" max="15620" width="16.21875" style="8" customWidth="1"/>
    <col min="15621" max="15621" width="23.21875" style="8" customWidth="1"/>
    <col min="15622" max="15622" width="29.77734375" style="8" bestFit="1" customWidth="1"/>
    <col min="15623" max="15623" width="16.109375" style="8" customWidth="1"/>
    <col min="15624" max="15624" width="16.5546875" style="8" customWidth="1"/>
    <col min="15625" max="15625" width="16.44140625" style="8" customWidth="1"/>
    <col min="15626" max="15626" width="36.77734375" style="8" customWidth="1"/>
    <col min="15627" max="15627" width="8.77734375" style="8"/>
    <col min="15628" max="15628" width="2" style="8" customWidth="1"/>
    <col min="15629" max="15872" width="8.77734375" style="8"/>
    <col min="15873" max="15873" width="1.44140625" style="8" customWidth="1"/>
    <col min="15874" max="15874" width="3.77734375" style="8" customWidth="1"/>
    <col min="15875" max="15875" width="17.109375" style="8" customWidth="1"/>
    <col min="15876" max="15876" width="16.21875" style="8" customWidth="1"/>
    <col min="15877" max="15877" width="23.21875" style="8" customWidth="1"/>
    <col min="15878" max="15878" width="29.77734375" style="8" bestFit="1" customWidth="1"/>
    <col min="15879" max="15879" width="16.109375" style="8" customWidth="1"/>
    <col min="15880" max="15880" width="16.5546875" style="8" customWidth="1"/>
    <col min="15881" max="15881" width="16.44140625" style="8" customWidth="1"/>
    <col min="15882" max="15882" width="36.77734375" style="8" customWidth="1"/>
    <col min="15883" max="15883" width="8.77734375" style="8"/>
    <col min="15884" max="15884" width="2" style="8" customWidth="1"/>
    <col min="15885" max="16128" width="8.77734375" style="8"/>
    <col min="16129" max="16129" width="1.44140625" style="8" customWidth="1"/>
    <col min="16130" max="16130" width="3.77734375" style="8" customWidth="1"/>
    <col min="16131" max="16131" width="17.109375" style="8" customWidth="1"/>
    <col min="16132" max="16132" width="16.21875" style="8" customWidth="1"/>
    <col min="16133" max="16133" width="23.21875" style="8" customWidth="1"/>
    <col min="16134" max="16134" width="29.77734375" style="8" bestFit="1" customWidth="1"/>
    <col min="16135" max="16135" width="16.109375" style="8" customWidth="1"/>
    <col min="16136" max="16136" width="16.5546875" style="8" customWidth="1"/>
    <col min="16137" max="16137" width="16.44140625" style="8" customWidth="1"/>
    <col min="16138" max="16138" width="36.77734375" style="8" customWidth="1"/>
    <col min="16139" max="16139" width="8.77734375" style="8"/>
    <col min="16140" max="16140" width="2" style="8" customWidth="1"/>
    <col min="16141" max="16384" width="8.77734375" style="8"/>
  </cols>
  <sheetData>
    <row r="1" spans="1:16" ht="15" thickBot="1" x14ac:dyDescent="0.25"/>
    <row r="2" spans="1:16" ht="15.75" thickBot="1" x14ac:dyDescent="0.25">
      <c r="B2" s="1272" t="s">
        <v>55</v>
      </c>
    </row>
    <row r="5" spans="1:16" ht="15" thickBot="1" x14ac:dyDescent="0.25"/>
    <row r="6" spans="1:16" ht="35.1" customHeight="1" thickBot="1" x14ac:dyDescent="0.25">
      <c r="B6" s="485" t="s">
        <v>56</v>
      </c>
      <c r="C6" s="486" t="str">
        <f>'TITLE PAGE'!$D$18</f>
        <v>Veolia Water Projects Limited</v>
      </c>
      <c r="D6" s="484" t="s">
        <v>2</v>
      </c>
      <c r="E6" s="224" t="s">
        <v>57</v>
      </c>
    </row>
    <row r="7" spans="1:16" ht="15.75" thickBot="1" x14ac:dyDescent="0.25">
      <c r="A7" s="9"/>
      <c r="B7" s="5"/>
      <c r="C7" s="5"/>
      <c r="D7" s="5"/>
      <c r="E7" s="4"/>
      <c r="F7" s="5"/>
      <c r="G7" s="10"/>
      <c r="H7" s="10"/>
      <c r="I7" s="6" t="s">
        <v>58</v>
      </c>
      <c r="J7" s="5"/>
      <c r="K7" s="7"/>
      <c r="L7" s="10"/>
      <c r="P7" s="1421" t="s">
        <v>59</v>
      </c>
    </row>
    <row r="8" spans="1:16" ht="58.5" customHeight="1" thickBot="1" x14ac:dyDescent="0.25">
      <c r="A8" s="11"/>
      <c r="B8" s="568" t="s">
        <v>60</v>
      </c>
      <c r="C8" s="7"/>
      <c r="D8" s="7"/>
      <c r="E8" s="7"/>
      <c r="F8" s="7"/>
      <c r="G8" s="7"/>
      <c r="H8" s="7"/>
      <c r="I8" s="7"/>
      <c r="J8" s="7"/>
      <c r="K8" s="7"/>
      <c r="P8" s="1399" t="s">
        <v>61</v>
      </c>
    </row>
    <row r="9" spans="1:16" ht="30.75" thickBot="1" x14ac:dyDescent="0.25">
      <c r="A9" s="12"/>
      <c r="B9" s="553" t="s">
        <v>62</v>
      </c>
      <c r="C9" s="554" t="s">
        <v>63</v>
      </c>
      <c r="D9" s="554" t="s">
        <v>64</v>
      </c>
      <c r="E9" s="554" t="s">
        <v>65</v>
      </c>
      <c r="F9" s="554" t="s">
        <v>66</v>
      </c>
      <c r="G9" s="554" t="s">
        <v>67</v>
      </c>
      <c r="H9" s="554" t="s">
        <v>68</v>
      </c>
      <c r="I9" s="1267" t="s">
        <v>69</v>
      </c>
      <c r="J9" s="554" t="s">
        <v>70</v>
      </c>
      <c r="K9" s="554" t="s">
        <v>71</v>
      </c>
      <c r="L9" s="557" t="s">
        <v>72</v>
      </c>
      <c r="P9" s="1399" t="s">
        <v>73</v>
      </c>
    </row>
    <row r="10" spans="1:16" x14ac:dyDescent="0.2">
      <c r="A10" s="13"/>
      <c r="B10" s="555" t="s">
        <v>74</v>
      </c>
      <c r="C10" s="556" t="s">
        <v>75</v>
      </c>
      <c r="D10" s="556" t="s">
        <v>76</v>
      </c>
      <c r="E10" s="556" t="s">
        <v>76</v>
      </c>
      <c r="F10" s="556" t="s">
        <v>76</v>
      </c>
      <c r="G10" s="1398"/>
      <c r="H10" s="1206">
        <f>SUM(H11:H12)</f>
        <v>0</v>
      </c>
      <c r="I10" s="1206">
        <f t="shared" ref="I10" si="0">SUM(I11:I12)</f>
        <v>0</v>
      </c>
      <c r="J10" s="558">
        <f>SUM(J11:J12)</f>
        <v>0</v>
      </c>
      <c r="K10" s="559" t="s">
        <v>76</v>
      </c>
      <c r="L10" s="560" t="s">
        <v>76</v>
      </c>
      <c r="P10" s="1399" t="s">
        <v>77</v>
      </c>
    </row>
    <row r="11" spans="1:16" ht="15" x14ac:dyDescent="0.2">
      <c r="A11" s="2"/>
      <c r="B11" s="24" t="s">
        <v>76</v>
      </c>
      <c r="C11" s="14" t="s">
        <v>78</v>
      </c>
      <c r="D11" s="14"/>
      <c r="E11" s="15"/>
      <c r="F11" s="15"/>
      <c r="G11" s="15"/>
      <c r="H11" s="298"/>
      <c r="I11" s="298"/>
      <c r="J11" s="298"/>
      <c r="K11" s="15"/>
      <c r="L11" s="25"/>
      <c r="P11" s="8" t="s">
        <v>79</v>
      </c>
    </row>
    <row r="12" spans="1:16" ht="15" x14ac:dyDescent="0.2">
      <c r="A12" s="2"/>
      <c r="B12" s="26" t="s">
        <v>76</v>
      </c>
      <c r="C12" s="27" t="s">
        <v>78</v>
      </c>
      <c r="D12" s="27"/>
      <c r="E12" s="28"/>
      <c r="F12" s="15"/>
      <c r="G12" s="28"/>
      <c r="H12" s="299"/>
      <c r="I12" s="299"/>
      <c r="J12" s="299"/>
      <c r="K12" s="28"/>
      <c r="L12" s="29"/>
    </row>
    <row r="13" spans="1:16" ht="15" x14ac:dyDescent="0.2">
      <c r="A13" s="2"/>
      <c r="B13" s="66"/>
      <c r="C13" s="35"/>
      <c r="D13" s="35"/>
      <c r="E13" s="23"/>
      <c r="F13" s="23"/>
      <c r="G13" s="23"/>
      <c r="H13" s="1228"/>
      <c r="I13" s="1228"/>
      <c r="J13" s="1228"/>
      <c r="K13" s="23"/>
      <c r="L13" s="67"/>
    </row>
    <row r="14" spans="1:16" ht="15.75" thickBot="1" x14ac:dyDescent="0.25">
      <c r="A14" s="2"/>
      <c r="B14" s="66"/>
      <c r="C14" s="35"/>
      <c r="D14" s="35"/>
      <c r="E14" s="23"/>
      <c r="F14" s="23"/>
      <c r="G14" s="23"/>
      <c r="H14" s="44"/>
      <c r="I14" s="44"/>
      <c r="J14" s="23"/>
      <c r="K14" s="67"/>
    </row>
    <row r="15" spans="1:16" ht="45.75" thickBot="1" x14ac:dyDescent="0.25">
      <c r="A15" s="2"/>
      <c r="B15" s="569" t="s">
        <v>80</v>
      </c>
      <c r="C15" s="30"/>
      <c r="D15" s="30"/>
      <c r="E15" s="31"/>
      <c r="F15" s="31"/>
      <c r="G15" s="31"/>
      <c r="H15" s="32"/>
      <c r="I15" s="32"/>
      <c r="J15" s="31"/>
      <c r="K15" s="33"/>
    </row>
    <row r="16" spans="1:16" ht="30.75" thickBot="1" x14ac:dyDescent="0.25">
      <c r="A16" s="16"/>
      <c r="B16" s="553" t="s">
        <v>62</v>
      </c>
      <c r="C16" s="554" t="s">
        <v>63</v>
      </c>
      <c r="D16" s="554" t="s">
        <v>64</v>
      </c>
      <c r="E16" s="554" t="s">
        <v>65</v>
      </c>
      <c r="F16" s="554" t="s">
        <v>66</v>
      </c>
      <c r="G16" s="554" t="s">
        <v>67</v>
      </c>
      <c r="H16" s="554" t="s">
        <v>68</v>
      </c>
      <c r="I16" s="554" t="s">
        <v>69</v>
      </c>
      <c r="J16" s="554" t="s">
        <v>70</v>
      </c>
      <c r="K16" s="554" t="s">
        <v>71</v>
      </c>
      <c r="L16" s="563" t="s">
        <v>72</v>
      </c>
    </row>
    <row r="17" spans="1:13" ht="15" x14ac:dyDescent="0.2">
      <c r="A17" s="16"/>
      <c r="B17" s="561" t="s">
        <v>81</v>
      </c>
      <c r="C17" s="559" t="s">
        <v>82</v>
      </c>
      <c r="D17" s="556" t="s">
        <v>76</v>
      </c>
      <c r="E17" s="562" t="s">
        <v>83</v>
      </c>
      <c r="F17" s="556" t="s">
        <v>76</v>
      </c>
      <c r="G17" s="1398"/>
      <c r="H17" s="300">
        <f>SUM(H19:H23)</f>
        <v>9</v>
      </c>
      <c r="I17" s="300">
        <f>SUM(I19:I23)</f>
        <v>9</v>
      </c>
      <c r="J17" s="564" t="s">
        <v>76</v>
      </c>
      <c r="K17" s="559" t="s">
        <v>76</v>
      </c>
      <c r="L17" s="560" t="s">
        <v>76</v>
      </c>
    </row>
    <row r="18" spans="1:13" ht="15" x14ac:dyDescent="0.2">
      <c r="A18" s="2"/>
      <c r="B18" s="24" t="s">
        <v>76</v>
      </c>
      <c r="C18" s="14" t="s">
        <v>76</v>
      </c>
      <c r="D18" s="17" t="s">
        <v>84</v>
      </c>
      <c r="E18" s="17" t="s">
        <v>85</v>
      </c>
      <c r="F18" s="1236" t="s">
        <v>76</v>
      </c>
      <c r="G18" s="15"/>
      <c r="H18" s="298">
        <f>SUM(H19:H23)</f>
        <v>9</v>
      </c>
      <c r="I18" s="298">
        <f>SUM(I19:I23)</f>
        <v>9</v>
      </c>
      <c r="J18" s="410" t="s">
        <v>76</v>
      </c>
      <c r="K18" s="3" t="s">
        <v>76</v>
      </c>
      <c r="L18" s="40" t="s">
        <v>76</v>
      </c>
    </row>
    <row r="19" spans="1:13" ht="28.5" x14ac:dyDescent="0.2">
      <c r="A19" s="2"/>
      <c r="B19" s="24" t="s">
        <v>76</v>
      </c>
      <c r="C19" s="14" t="s">
        <v>78</v>
      </c>
      <c r="D19" s="1461" t="s">
        <v>1626</v>
      </c>
      <c r="E19" s="1462" t="s">
        <v>1627</v>
      </c>
      <c r="F19" s="15" t="s">
        <v>61</v>
      </c>
      <c r="G19" s="28" t="s">
        <v>1608</v>
      </c>
      <c r="H19" s="301">
        <v>9</v>
      </c>
      <c r="I19" s="301">
        <v>9</v>
      </c>
      <c r="J19" s="302">
        <v>9.02</v>
      </c>
      <c r="K19" s="15" t="s">
        <v>1628</v>
      </c>
      <c r="L19" s="41" t="s">
        <v>1628</v>
      </c>
    </row>
    <row r="20" spans="1:13" x14ac:dyDescent="0.2">
      <c r="A20" s="2"/>
      <c r="B20" s="24" t="s">
        <v>76</v>
      </c>
      <c r="C20" s="14" t="s">
        <v>78</v>
      </c>
      <c r="D20" s="18"/>
      <c r="E20" s="18"/>
      <c r="F20" s="15"/>
      <c r="G20" s="28"/>
      <c r="H20" s="301"/>
      <c r="I20" s="301"/>
      <c r="J20" s="302"/>
      <c r="K20" s="15"/>
      <c r="L20" s="41"/>
    </row>
    <row r="21" spans="1:13" x14ac:dyDescent="0.2">
      <c r="A21" s="2"/>
      <c r="B21" s="24" t="s">
        <v>76</v>
      </c>
      <c r="C21" s="14" t="s">
        <v>78</v>
      </c>
      <c r="D21" s="18"/>
      <c r="E21" s="18"/>
      <c r="F21" s="15"/>
      <c r="G21" s="28"/>
      <c r="H21" s="301"/>
      <c r="I21" s="301"/>
      <c r="J21" s="302"/>
      <c r="K21" s="15"/>
      <c r="L21" s="41"/>
    </row>
    <row r="22" spans="1:13" x14ac:dyDescent="0.2">
      <c r="A22" s="2"/>
      <c r="B22" s="24" t="s">
        <v>76</v>
      </c>
      <c r="C22" s="14" t="s">
        <v>78</v>
      </c>
      <c r="D22" s="18"/>
      <c r="E22" s="18"/>
      <c r="F22" s="15"/>
      <c r="G22" s="28"/>
      <c r="H22" s="301"/>
      <c r="I22" s="301"/>
      <c r="J22" s="302"/>
      <c r="K22" s="15"/>
      <c r="L22" s="41"/>
    </row>
    <row r="23" spans="1:13" x14ac:dyDescent="0.2">
      <c r="A23" s="2"/>
      <c r="B23" s="26" t="s">
        <v>76</v>
      </c>
      <c r="C23" s="27" t="s">
        <v>78</v>
      </c>
      <c r="D23" s="42"/>
      <c r="E23" s="42"/>
      <c r="F23" s="15"/>
      <c r="G23" s="28"/>
      <c r="H23" s="303"/>
      <c r="I23" s="303"/>
      <c r="J23" s="304"/>
      <c r="K23" s="28"/>
      <c r="L23" s="43"/>
      <c r="M23" s="10"/>
    </row>
    <row r="24" spans="1:13" x14ac:dyDescent="0.2">
      <c r="A24" s="2"/>
      <c r="B24" s="66"/>
      <c r="C24" s="35"/>
      <c r="D24" s="36"/>
      <c r="E24" s="36"/>
      <c r="F24" s="37"/>
      <c r="G24" s="37"/>
      <c r="H24" s="1230"/>
      <c r="I24" s="1230"/>
      <c r="J24" s="1231"/>
      <c r="K24" s="23"/>
      <c r="L24" s="10"/>
      <c r="M24" s="10"/>
    </row>
    <row r="25" spans="1:13" ht="15" thickBot="1" x14ac:dyDescent="0.25">
      <c r="A25" s="2"/>
      <c r="B25" s="66"/>
      <c r="C25" s="35"/>
      <c r="D25" s="36"/>
      <c r="E25" s="36"/>
      <c r="F25" s="37"/>
      <c r="G25" s="37"/>
      <c r="H25" s="38"/>
      <c r="I25" s="39"/>
      <c r="J25" s="23"/>
      <c r="K25" s="10"/>
      <c r="L25" s="10"/>
    </row>
    <row r="26" spans="1:13" ht="45.75" thickBot="1" x14ac:dyDescent="0.25">
      <c r="A26" s="9"/>
      <c r="B26" s="568" t="s">
        <v>86</v>
      </c>
      <c r="C26" s="35"/>
      <c r="D26" s="36"/>
      <c r="E26" s="36"/>
      <c r="F26" s="37"/>
      <c r="G26" s="37"/>
      <c r="H26" s="38"/>
      <c r="I26" s="39"/>
      <c r="J26" s="23"/>
      <c r="K26" s="10"/>
    </row>
    <row r="27" spans="1:13" ht="30.75" thickBot="1" x14ac:dyDescent="0.25">
      <c r="A27" s="19"/>
      <c r="B27" s="565" t="s">
        <v>62</v>
      </c>
      <c r="C27" s="554" t="s">
        <v>63</v>
      </c>
      <c r="D27" s="554" t="s">
        <v>64</v>
      </c>
      <c r="E27" s="554" t="s">
        <v>65</v>
      </c>
      <c r="F27" s="554" t="s">
        <v>66</v>
      </c>
      <c r="G27" s="554" t="s">
        <v>67</v>
      </c>
      <c r="H27" s="554" t="s">
        <v>68</v>
      </c>
      <c r="I27" s="1267" t="s">
        <v>69</v>
      </c>
      <c r="J27" s="554" t="s">
        <v>70</v>
      </c>
      <c r="K27" s="554" t="s">
        <v>87</v>
      </c>
      <c r="L27" s="557" t="s">
        <v>72</v>
      </c>
    </row>
    <row r="28" spans="1:13" x14ac:dyDescent="0.2">
      <c r="A28" s="2"/>
      <c r="B28" s="561" t="s">
        <v>88</v>
      </c>
      <c r="C28" s="559" t="s">
        <v>89</v>
      </c>
      <c r="D28" s="559" t="s">
        <v>76</v>
      </c>
      <c r="E28" s="559" t="s">
        <v>76</v>
      </c>
      <c r="F28" s="559" t="s">
        <v>76</v>
      </c>
      <c r="G28" s="1398"/>
      <c r="H28" s="297">
        <f>SUM(H29:H30)</f>
        <v>0</v>
      </c>
      <c r="I28" s="297">
        <f t="shared" ref="I28" si="1">SUM(I29:I30)</f>
        <v>0</v>
      </c>
      <c r="J28" s="297">
        <f>SUM(J29:J30)</f>
        <v>0</v>
      </c>
      <c r="K28" s="559" t="s">
        <v>76</v>
      </c>
      <c r="L28" s="560" t="s">
        <v>76</v>
      </c>
    </row>
    <row r="29" spans="1:13" x14ac:dyDescent="0.2">
      <c r="A29" s="2"/>
      <c r="B29" s="24" t="s">
        <v>76</v>
      </c>
      <c r="C29" s="14" t="s">
        <v>78</v>
      </c>
      <c r="D29" s="14"/>
      <c r="E29" s="15"/>
      <c r="F29" s="15"/>
      <c r="G29" s="15"/>
      <c r="H29" s="298"/>
      <c r="I29" s="298"/>
      <c r="J29" s="298"/>
      <c r="K29" s="15"/>
      <c r="L29" s="41"/>
    </row>
    <row r="30" spans="1:13" x14ac:dyDescent="0.2">
      <c r="A30" s="2"/>
      <c r="B30" s="26" t="s">
        <v>76</v>
      </c>
      <c r="C30" s="27" t="s">
        <v>78</v>
      </c>
      <c r="D30" s="27"/>
      <c r="E30" s="28"/>
      <c r="F30" s="15"/>
      <c r="G30" s="28"/>
      <c r="H30" s="299"/>
      <c r="I30" s="299"/>
      <c r="J30" s="299"/>
      <c r="K30" s="28"/>
      <c r="L30" s="43"/>
      <c r="M30" s="10"/>
    </row>
    <row r="31" spans="1:13" x14ac:dyDescent="0.2">
      <c r="A31" s="2"/>
      <c r="B31" s="66"/>
      <c r="C31" s="35"/>
      <c r="D31" s="35"/>
      <c r="E31" s="23"/>
      <c r="F31" s="23"/>
      <c r="G31" s="23"/>
      <c r="H31" s="1228"/>
      <c r="I31" s="1228"/>
      <c r="J31" s="1228"/>
      <c r="K31" s="23"/>
      <c r="L31" s="10"/>
      <c r="M31" s="10"/>
    </row>
    <row r="32" spans="1:13" ht="15" thickBot="1" x14ac:dyDescent="0.25">
      <c r="A32" s="2"/>
      <c r="B32" s="66"/>
      <c r="C32" s="35"/>
      <c r="D32" s="35"/>
      <c r="E32" s="23"/>
      <c r="F32" s="23"/>
      <c r="G32" s="23"/>
      <c r="H32" s="44"/>
      <c r="I32" s="44"/>
      <c r="J32" s="23"/>
      <c r="K32" s="10"/>
      <c r="L32" s="10"/>
    </row>
    <row r="33" spans="1:13" ht="45.75" thickBot="1" x14ac:dyDescent="0.25">
      <c r="A33" s="9"/>
      <c r="B33" s="568" t="s">
        <v>90</v>
      </c>
      <c r="C33" s="65"/>
      <c r="D33" s="35"/>
      <c r="E33" s="23"/>
      <c r="F33" s="23"/>
      <c r="G33" s="23"/>
      <c r="H33" s="44"/>
      <c r="I33" s="44"/>
      <c r="J33" s="23"/>
      <c r="K33" s="10"/>
    </row>
    <row r="34" spans="1:13" ht="30.75" thickBot="1" x14ac:dyDescent="0.25">
      <c r="A34" s="19"/>
      <c r="B34" s="565" t="s">
        <v>62</v>
      </c>
      <c r="C34" s="554" t="s">
        <v>63</v>
      </c>
      <c r="D34" s="554" t="s">
        <v>64</v>
      </c>
      <c r="E34" s="554" t="s">
        <v>65</v>
      </c>
      <c r="F34" s="554" t="s">
        <v>66</v>
      </c>
      <c r="G34" s="554" t="s">
        <v>67</v>
      </c>
      <c r="H34" s="554" t="s">
        <v>68</v>
      </c>
      <c r="I34" s="1267" t="s">
        <v>69</v>
      </c>
      <c r="J34" s="554" t="s">
        <v>70</v>
      </c>
      <c r="K34" s="554" t="s">
        <v>87</v>
      </c>
      <c r="L34" s="557" t="s">
        <v>72</v>
      </c>
    </row>
    <row r="35" spans="1:13" x14ac:dyDescent="0.2">
      <c r="A35" s="2"/>
      <c r="B35" s="561" t="s">
        <v>91</v>
      </c>
      <c r="C35" s="559" t="s">
        <v>92</v>
      </c>
      <c r="D35" s="559"/>
      <c r="E35" s="559"/>
      <c r="F35" s="559"/>
      <c r="G35" s="1398"/>
      <c r="H35" s="297">
        <f>SUM(H36:H37)</f>
        <v>0</v>
      </c>
      <c r="I35" s="297">
        <f t="shared" ref="I35" si="2">SUM(I36:I37)</f>
        <v>0</v>
      </c>
      <c r="J35" s="297">
        <f>SUM(J36:J37)</f>
        <v>0</v>
      </c>
      <c r="K35" s="559" t="s">
        <v>76</v>
      </c>
      <c r="L35" s="560" t="s">
        <v>76</v>
      </c>
    </row>
    <row r="36" spans="1:13" x14ac:dyDescent="0.2">
      <c r="A36" s="2"/>
      <c r="B36" s="24" t="s">
        <v>76</v>
      </c>
      <c r="C36" s="14" t="s">
        <v>78</v>
      </c>
      <c r="D36" s="14"/>
      <c r="E36" s="15"/>
      <c r="F36" s="15"/>
      <c r="G36" s="15"/>
      <c r="H36" s="298"/>
      <c r="I36" s="298"/>
      <c r="J36" s="298"/>
      <c r="K36" s="15"/>
      <c r="L36" s="41"/>
    </row>
    <row r="37" spans="1:13" x14ac:dyDescent="0.2">
      <c r="A37" s="2"/>
      <c r="B37" s="26" t="s">
        <v>76</v>
      </c>
      <c r="C37" s="27" t="s">
        <v>78</v>
      </c>
      <c r="D37" s="27"/>
      <c r="E37" s="28"/>
      <c r="F37" s="15"/>
      <c r="G37" s="28"/>
      <c r="H37" s="299"/>
      <c r="I37" s="299"/>
      <c r="J37" s="299"/>
      <c r="K37" s="28"/>
      <c r="L37" s="43"/>
      <c r="M37" s="10"/>
    </row>
    <row r="38" spans="1:13" x14ac:dyDescent="0.2">
      <c r="A38" s="2"/>
      <c r="B38" s="66"/>
      <c r="C38" s="35"/>
      <c r="D38" s="35"/>
      <c r="E38" s="23"/>
      <c r="F38" s="23"/>
      <c r="G38" s="23"/>
      <c r="H38" s="1228"/>
      <c r="I38" s="1228"/>
      <c r="J38" s="1228"/>
      <c r="K38" s="23"/>
      <c r="L38" s="10"/>
      <c r="M38" s="10"/>
    </row>
    <row r="39" spans="1:13" ht="15" thickBot="1" x14ac:dyDescent="0.25">
      <c r="A39" s="2"/>
      <c r="B39" s="66"/>
      <c r="C39" s="35"/>
      <c r="D39" s="35"/>
      <c r="E39" s="23"/>
      <c r="F39" s="23"/>
      <c r="G39" s="23"/>
      <c r="H39" s="44"/>
      <c r="I39" s="44"/>
      <c r="J39" s="23"/>
      <c r="K39" s="10"/>
      <c r="L39" s="10"/>
    </row>
    <row r="40" spans="1:13" ht="60.75" thickBot="1" x14ac:dyDescent="0.25">
      <c r="A40" s="19"/>
      <c r="B40" s="568" t="s">
        <v>93</v>
      </c>
      <c r="C40" s="65"/>
      <c r="D40" s="35"/>
      <c r="E40" s="23"/>
      <c r="F40" s="23"/>
      <c r="G40" s="23"/>
      <c r="H40" s="44"/>
      <c r="I40" s="44"/>
      <c r="J40" s="23"/>
      <c r="K40" s="10"/>
    </row>
    <row r="41" spans="1:13" ht="30.75" thickBot="1" x14ac:dyDescent="0.25">
      <c r="A41" s="19"/>
      <c r="B41" s="565" t="s">
        <v>62</v>
      </c>
      <c r="C41" s="554" t="s">
        <v>63</v>
      </c>
      <c r="D41" s="554" t="s">
        <v>64</v>
      </c>
      <c r="E41" s="554" t="s">
        <v>65</v>
      </c>
      <c r="F41" s="554" t="s">
        <v>66</v>
      </c>
      <c r="G41" s="554" t="s">
        <v>67</v>
      </c>
      <c r="H41" s="554" t="s">
        <v>68</v>
      </c>
      <c r="I41" s="1267" t="s">
        <v>69</v>
      </c>
      <c r="J41" s="554" t="s">
        <v>70</v>
      </c>
      <c r="K41" s="554" t="s">
        <v>94</v>
      </c>
      <c r="L41" s="557" t="s">
        <v>72</v>
      </c>
    </row>
    <row r="42" spans="1:13" x14ac:dyDescent="0.2">
      <c r="A42" s="19"/>
      <c r="B42" s="561" t="s">
        <v>95</v>
      </c>
      <c r="C42" s="559" t="s">
        <v>96</v>
      </c>
      <c r="D42" s="559" t="s">
        <v>76</v>
      </c>
      <c r="E42" s="559" t="s">
        <v>76</v>
      </c>
      <c r="F42" s="559" t="s">
        <v>76</v>
      </c>
      <c r="G42" s="1398"/>
      <c r="H42" s="297">
        <f>SUM(H43:H44)</f>
        <v>0</v>
      </c>
      <c r="I42" s="297">
        <f t="shared" ref="I42" si="3">SUM(I43:I44)</f>
        <v>0</v>
      </c>
      <c r="J42" s="297">
        <f>SUM(J43:J44)</f>
        <v>0</v>
      </c>
      <c r="K42" s="559" t="s">
        <v>76</v>
      </c>
      <c r="L42" s="560" t="s">
        <v>76</v>
      </c>
    </row>
    <row r="43" spans="1:13" x14ac:dyDescent="0.2">
      <c r="A43" s="19"/>
      <c r="B43" s="24" t="s">
        <v>76</v>
      </c>
      <c r="C43" s="14" t="s">
        <v>78</v>
      </c>
      <c r="D43" s="14"/>
      <c r="E43" s="15"/>
      <c r="F43" s="15"/>
      <c r="G43" s="15"/>
      <c r="H43" s="298"/>
      <c r="I43" s="298"/>
      <c r="J43" s="298"/>
      <c r="K43" s="15"/>
      <c r="L43" s="41"/>
    </row>
    <row r="44" spans="1:13" x14ac:dyDescent="0.2">
      <c r="B44" s="26" t="s">
        <v>76</v>
      </c>
      <c r="C44" s="27" t="s">
        <v>78</v>
      </c>
      <c r="D44" s="27"/>
      <c r="E44" s="28"/>
      <c r="F44" s="15"/>
      <c r="G44" s="28"/>
      <c r="H44" s="299"/>
      <c r="I44" s="299"/>
      <c r="J44" s="299"/>
      <c r="K44" s="28"/>
      <c r="L44" s="43"/>
    </row>
    <row r="45" spans="1:13" x14ac:dyDescent="0.2">
      <c r="B45" s="66"/>
      <c r="C45" s="35"/>
      <c r="D45" s="35"/>
      <c r="E45" s="23"/>
      <c r="F45" s="23"/>
      <c r="G45" s="23"/>
      <c r="H45" s="1228"/>
      <c r="I45" s="1228"/>
      <c r="J45" s="1228"/>
      <c r="K45" s="23"/>
      <c r="L45" s="10"/>
    </row>
    <row r="46" spans="1:13" ht="15.75" thickBot="1" x14ac:dyDescent="0.25">
      <c r="A46" s="11"/>
      <c r="L46" s="7"/>
    </row>
    <row r="47" spans="1:13" ht="45.75" thickBot="1" x14ac:dyDescent="0.25">
      <c r="A47" s="11"/>
      <c r="B47" s="569" t="s">
        <v>97</v>
      </c>
      <c r="C47" s="7"/>
      <c r="D47" s="7"/>
      <c r="E47" s="7"/>
      <c r="F47" s="7"/>
      <c r="G47" s="7"/>
      <c r="H47" s="7"/>
      <c r="I47" s="7"/>
      <c r="J47" s="7"/>
      <c r="K47" s="7"/>
    </row>
    <row r="48" spans="1:13" ht="30.75" thickBot="1" x14ac:dyDescent="0.25">
      <c r="A48" s="2"/>
      <c r="B48" s="566" t="s">
        <v>62</v>
      </c>
      <c r="C48" s="566" t="s">
        <v>63</v>
      </c>
      <c r="D48" s="566" t="s">
        <v>98</v>
      </c>
      <c r="E48" s="566" t="s">
        <v>99</v>
      </c>
      <c r="F48" s="566" t="s">
        <v>100</v>
      </c>
      <c r="G48" s="566" t="s">
        <v>101</v>
      </c>
      <c r="H48" s="566" t="s">
        <v>68</v>
      </c>
      <c r="I48" s="566" t="s">
        <v>69</v>
      </c>
      <c r="J48" s="566" t="s">
        <v>102</v>
      </c>
      <c r="K48" s="566" t="s">
        <v>103</v>
      </c>
      <c r="L48" s="567" t="s">
        <v>72</v>
      </c>
    </row>
    <row r="49" spans="1:12" ht="15" customHeight="1" x14ac:dyDescent="0.2">
      <c r="A49" s="2"/>
      <c r="B49" s="54" t="s">
        <v>104</v>
      </c>
      <c r="C49" s="55" t="s">
        <v>78</v>
      </c>
      <c r="D49" s="55"/>
      <c r="E49" s="55"/>
      <c r="F49" s="55"/>
      <c r="G49" s="55"/>
      <c r="H49" s="305"/>
      <c r="I49" s="305"/>
      <c r="J49" s="305"/>
      <c r="K49" s="55"/>
      <c r="L49" s="56"/>
    </row>
    <row r="50" spans="1:12" ht="15.6" customHeight="1" x14ac:dyDescent="0.2">
      <c r="B50" s="20" t="s">
        <v>76</v>
      </c>
      <c r="C50" s="14" t="s">
        <v>78</v>
      </c>
      <c r="D50" s="15"/>
      <c r="E50" s="15"/>
      <c r="F50" s="15"/>
      <c r="G50" s="15"/>
      <c r="H50" s="298"/>
      <c r="I50" s="298"/>
      <c r="J50" s="298"/>
      <c r="K50" s="17"/>
      <c r="L50" s="25"/>
    </row>
    <row r="51" spans="1:12" ht="15.6" customHeight="1" x14ac:dyDescent="0.2">
      <c r="B51" s="45" t="s">
        <v>76</v>
      </c>
      <c r="C51" s="27" t="s">
        <v>78</v>
      </c>
      <c r="D51" s="46"/>
      <c r="E51" s="46"/>
      <c r="F51" s="46"/>
      <c r="G51" s="46"/>
      <c r="H51" s="306"/>
      <c r="I51" s="306"/>
      <c r="J51" s="306"/>
      <c r="K51" s="46"/>
      <c r="L51" s="47"/>
    </row>
    <row r="52" spans="1:12" ht="15.6" customHeight="1" x14ac:dyDescent="0.2">
      <c r="B52" s="34"/>
      <c r="C52" s="35"/>
      <c r="H52" s="1229"/>
      <c r="I52" s="1229"/>
      <c r="J52" s="1229"/>
    </row>
    <row r="53" spans="1:12" ht="15.6" customHeight="1" thickBot="1" x14ac:dyDescent="0.25">
      <c r="B53" s="5"/>
      <c r="C53" s="35"/>
    </row>
    <row r="54" spans="1:12" ht="45.75" thickBot="1" x14ac:dyDescent="0.25">
      <c r="B54" s="569" t="s">
        <v>105</v>
      </c>
      <c r="C54" s="34"/>
      <c r="D54" s="35"/>
    </row>
    <row r="55" spans="1:12" ht="30.75" thickBot="1" x14ac:dyDescent="0.25">
      <c r="A55" s="2"/>
      <c r="B55" s="566" t="s">
        <v>62</v>
      </c>
      <c r="C55" s="566" t="s">
        <v>63</v>
      </c>
      <c r="D55" s="566" t="s">
        <v>98</v>
      </c>
      <c r="E55" s="566" t="s">
        <v>99</v>
      </c>
      <c r="F55" s="566" t="s">
        <v>100</v>
      </c>
      <c r="G55" s="566" t="s">
        <v>101</v>
      </c>
      <c r="H55" s="566" t="s">
        <v>68</v>
      </c>
      <c r="I55" s="566" t="s">
        <v>69</v>
      </c>
      <c r="J55" s="566" t="s">
        <v>102</v>
      </c>
      <c r="K55" s="566" t="s">
        <v>103</v>
      </c>
      <c r="L55" s="567" t="s">
        <v>72</v>
      </c>
    </row>
    <row r="56" spans="1:12" ht="15" customHeight="1" x14ac:dyDescent="0.2">
      <c r="A56" s="2"/>
      <c r="B56" s="54" t="s">
        <v>106</v>
      </c>
      <c r="C56" s="55" t="s">
        <v>78</v>
      </c>
      <c r="D56" s="55"/>
      <c r="E56" s="55"/>
      <c r="F56" s="55"/>
      <c r="G56" s="55"/>
      <c r="H56" s="305"/>
      <c r="I56" s="305"/>
      <c r="J56" s="305"/>
      <c r="K56" s="55"/>
      <c r="L56" s="56"/>
    </row>
    <row r="57" spans="1:12" ht="114" x14ac:dyDescent="0.2">
      <c r="B57" s="20" t="s">
        <v>76</v>
      </c>
      <c r="C57" s="14" t="s">
        <v>78</v>
      </c>
      <c r="D57" s="15"/>
      <c r="E57" s="15"/>
      <c r="F57" s="15" t="s">
        <v>1608</v>
      </c>
      <c r="G57" s="15" t="s">
        <v>1613</v>
      </c>
      <c r="H57" s="298">
        <v>2.74</v>
      </c>
      <c r="I57" s="298">
        <v>3</v>
      </c>
      <c r="J57" s="298">
        <v>2.74</v>
      </c>
      <c r="K57" s="1464" t="s">
        <v>1630</v>
      </c>
      <c r="L57" s="1463" t="s">
        <v>1629</v>
      </c>
    </row>
    <row r="58" spans="1:12" x14ac:dyDescent="0.2">
      <c r="B58" s="45" t="s">
        <v>76</v>
      </c>
      <c r="C58" s="27" t="s">
        <v>78</v>
      </c>
      <c r="D58" s="46"/>
      <c r="E58" s="46"/>
      <c r="F58" s="46"/>
      <c r="G58" s="46"/>
      <c r="H58" s="306"/>
      <c r="I58" s="306"/>
      <c r="J58" s="306"/>
      <c r="K58" s="46"/>
      <c r="L58" s="47"/>
    </row>
  </sheetData>
  <pageMargins left="0.7" right="0.7" top="0.75" bottom="0.75" header="0.3" footer="0.3"/>
  <pageSetup paperSize="9" orientation="portrait" r:id="rId1"/>
  <legacy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Z91"/>
  <sheetViews>
    <sheetView zoomScale="85" zoomScaleNormal="85" workbookViewId="0">
      <selection activeCell="A12" sqref="A12"/>
    </sheetView>
  </sheetViews>
  <sheetFormatPr defaultColWidth="9.44140625" defaultRowHeight="14.25" x14ac:dyDescent="0.2"/>
  <cols>
    <col min="1" max="1" width="2.21875" style="1" customWidth="1"/>
    <col min="2" max="2" width="22.77734375" style="1" customWidth="1"/>
    <col min="3" max="3" width="31.21875" style="1" bestFit="1" customWidth="1"/>
    <col min="4" max="4" width="38" style="1" customWidth="1"/>
    <col min="5" max="5" width="6.21875" style="1" customWidth="1"/>
    <col min="6" max="6" width="16.5546875" style="1" customWidth="1"/>
    <col min="7" max="9" width="10.21875" style="1" customWidth="1"/>
    <col min="10" max="17" width="10.5546875" style="1" customWidth="1"/>
    <col min="18" max="19" width="10.21875" style="1" customWidth="1"/>
    <col min="20" max="27" width="10.5546875" style="1" customWidth="1"/>
    <col min="28" max="29" width="10.21875" style="1" customWidth="1"/>
    <col min="30" max="37" width="10.5546875" style="1" customWidth="1"/>
    <col min="38" max="39" width="10.21875" style="1" customWidth="1"/>
    <col min="40" max="47" width="10.5546875" style="1" customWidth="1"/>
    <col min="48" max="49" width="10.21875" style="1" customWidth="1"/>
    <col min="50" max="57" width="10.5546875" style="1" customWidth="1"/>
    <col min="58" max="59" width="10.21875" style="1" customWidth="1"/>
    <col min="60" max="67" width="10.5546875" style="1" customWidth="1"/>
    <col min="68" max="69" width="10.21875" style="1" customWidth="1"/>
    <col min="70" max="77" width="10.5546875" style="1" customWidth="1"/>
    <col min="78" max="79" width="10.21875" style="1" customWidth="1"/>
    <col min="80" max="86" width="10.5546875" style="1" customWidth="1"/>
    <col min="87" max="87" width="11.21875" style="1" customWidth="1"/>
    <col min="88" max="89" width="9.77734375" style="1" customWidth="1"/>
    <col min="90" max="92" width="10.21875" style="1" customWidth="1"/>
    <col min="93" max="16384" width="9.44140625" style="1"/>
  </cols>
  <sheetData>
    <row r="1" spans="2:104" ht="15" x14ac:dyDescent="0.2">
      <c r="B1" s="1272" t="s">
        <v>55</v>
      </c>
    </row>
    <row r="2" spans="2:104" ht="15" thickBot="1" x14ac:dyDescent="0.25"/>
    <row r="3" spans="2:104" ht="35.1" customHeight="1" x14ac:dyDescent="0.2">
      <c r="B3" s="485" t="s">
        <v>56</v>
      </c>
      <c r="C3" s="486" t="str">
        <f>'TITLE PAGE'!$D$18</f>
        <v>Veolia Water Projects Limited</v>
      </c>
      <c r="D3" s="484" t="s">
        <v>2</v>
      </c>
      <c r="E3" s="2"/>
      <c r="F3" s="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row>
    <row r="4" spans="2:104" ht="15" thickBot="1" x14ac:dyDescent="0.25">
      <c r="B4" s="53" t="s">
        <v>107</v>
      </c>
      <c r="C4" s="496" t="s">
        <v>108</v>
      </c>
      <c r="D4" s="100"/>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2:104" ht="15" thickBot="1" x14ac:dyDescent="0.25"/>
    <row r="6" spans="2:104" ht="46.5" customHeight="1" thickBot="1" x14ac:dyDescent="0.25">
      <c r="B6" s="497" t="s">
        <v>109</v>
      </c>
      <c r="G6" s="146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5"/>
      <c r="AJ6" s="1465"/>
      <c r="AK6" s="1465"/>
    </row>
    <row r="7" spans="2:104" ht="15.75" thickBot="1" x14ac:dyDescent="0.25">
      <c r="B7" s="494" t="s">
        <v>62</v>
      </c>
      <c r="C7" s="492" t="s">
        <v>110</v>
      </c>
      <c r="D7" s="492" t="s">
        <v>63</v>
      </c>
      <c r="E7" s="492" t="s">
        <v>111</v>
      </c>
      <c r="F7" s="493" t="s">
        <v>112</v>
      </c>
      <c r="G7" s="494" t="s">
        <v>113</v>
      </c>
      <c r="H7" s="492" t="s">
        <v>114</v>
      </c>
      <c r="I7" s="492" t="s">
        <v>115</v>
      </c>
      <c r="J7" s="492" t="s">
        <v>116</v>
      </c>
      <c r="K7" s="492" t="s">
        <v>117</v>
      </c>
      <c r="L7" s="492" t="s">
        <v>118</v>
      </c>
      <c r="M7" s="492" t="s">
        <v>119</v>
      </c>
      <c r="N7" s="492" t="s">
        <v>120</v>
      </c>
      <c r="O7" s="492" t="s">
        <v>121</v>
      </c>
      <c r="P7" s="492" t="s">
        <v>122</v>
      </c>
      <c r="Q7" s="495" t="s">
        <v>123</v>
      </c>
      <c r="R7" s="503" t="s">
        <v>124</v>
      </c>
      <c r="S7" s="503" t="s">
        <v>125</v>
      </c>
      <c r="T7" s="503" t="s">
        <v>126</v>
      </c>
      <c r="U7" s="503" t="s">
        <v>127</v>
      </c>
      <c r="V7" s="503" t="s">
        <v>128</v>
      </c>
      <c r="W7" s="503" t="s">
        <v>129</v>
      </c>
      <c r="X7" s="503" t="s">
        <v>130</v>
      </c>
      <c r="Y7" s="503" t="s">
        <v>131</v>
      </c>
      <c r="Z7" s="503" t="s">
        <v>132</v>
      </c>
      <c r="AA7" s="503" t="s">
        <v>133</v>
      </c>
      <c r="AB7" s="503" t="s">
        <v>134</v>
      </c>
      <c r="AC7" s="503" t="s">
        <v>135</v>
      </c>
      <c r="AD7" s="503" t="s">
        <v>136</v>
      </c>
      <c r="AE7" s="503" t="s">
        <v>137</v>
      </c>
      <c r="AF7" s="503" t="s">
        <v>138</v>
      </c>
    </row>
    <row r="8" spans="2:104" x14ac:dyDescent="0.2">
      <c r="B8" s="506" t="s">
        <v>139</v>
      </c>
      <c r="C8" s="507" t="s">
        <v>140</v>
      </c>
      <c r="D8" s="508" t="s">
        <v>78</v>
      </c>
      <c r="E8" s="509" t="s">
        <v>141</v>
      </c>
      <c r="F8" s="510">
        <v>2</v>
      </c>
      <c r="G8" s="277">
        <v>0.57000000000000006</v>
      </c>
      <c r="H8" s="278">
        <v>0.76</v>
      </c>
      <c r="I8" s="278">
        <v>0.66</v>
      </c>
      <c r="J8" s="278">
        <v>0.65999999999999992</v>
      </c>
      <c r="K8" s="278">
        <v>1.0699999999999998</v>
      </c>
      <c r="L8" s="279">
        <v>1.0999999999999999</v>
      </c>
      <c r="M8" s="279">
        <v>1.1299999999999999</v>
      </c>
      <c r="N8" s="279">
        <v>1.1599999999999999</v>
      </c>
      <c r="O8" s="279">
        <v>1.17</v>
      </c>
      <c r="P8" s="279">
        <v>1.17</v>
      </c>
      <c r="Q8" s="280">
        <v>1.17</v>
      </c>
      <c r="R8" s="281">
        <v>1.17</v>
      </c>
      <c r="S8" s="281">
        <v>1.19</v>
      </c>
      <c r="T8" s="281">
        <v>1.2</v>
      </c>
      <c r="U8" s="281">
        <v>1.22</v>
      </c>
      <c r="V8" s="281"/>
      <c r="W8" s="281"/>
      <c r="X8" s="281"/>
      <c r="Y8" s="281"/>
      <c r="Z8" s="281"/>
      <c r="AA8" s="281"/>
      <c r="AB8" s="281"/>
      <c r="AC8" s="281"/>
      <c r="AD8" s="281"/>
      <c r="AE8" s="281"/>
      <c r="AF8" s="281"/>
    </row>
    <row r="9" spans="2:104" x14ac:dyDescent="0.2">
      <c r="B9" s="511" t="s">
        <v>142</v>
      </c>
      <c r="C9" s="501" t="s">
        <v>143</v>
      </c>
      <c r="D9" s="502" t="s">
        <v>78</v>
      </c>
      <c r="E9" s="512" t="s">
        <v>144</v>
      </c>
      <c r="F9" s="513">
        <v>1</v>
      </c>
      <c r="G9" s="405">
        <v>123.3766233766234</v>
      </c>
      <c r="H9" s="406">
        <v>157.08970649028524</v>
      </c>
      <c r="I9" s="406">
        <v>137.29977116704811</v>
      </c>
      <c r="J9" s="406">
        <v>130.77075490390328</v>
      </c>
      <c r="K9" s="406">
        <v>128.00574231367386</v>
      </c>
      <c r="L9" s="407">
        <v>128.27988338192421</v>
      </c>
      <c r="M9" s="407">
        <v>128.54055283812991</v>
      </c>
      <c r="N9" s="407">
        <v>128.78871988453429</v>
      </c>
      <c r="O9" s="407">
        <v>129.55375927361311</v>
      </c>
      <c r="P9" s="407">
        <v>129.21038100496963</v>
      </c>
      <c r="Q9" s="408">
        <v>128.86881815177884</v>
      </c>
      <c r="R9" s="409">
        <v>128.5290563550478</v>
      </c>
      <c r="S9" s="409">
        <v>129.02526292963245</v>
      </c>
      <c r="T9" s="409">
        <v>128.43840308252169</v>
      </c>
      <c r="U9" s="409">
        <v>128.92317446898448</v>
      </c>
      <c r="V9" s="409"/>
      <c r="W9" s="409"/>
      <c r="X9" s="409"/>
      <c r="Y9" s="409"/>
      <c r="Z9" s="409"/>
      <c r="AA9" s="409"/>
      <c r="AB9" s="409"/>
      <c r="AC9" s="409"/>
      <c r="AD9" s="409"/>
      <c r="AE9" s="409"/>
      <c r="AF9" s="409"/>
    </row>
    <row r="10" spans="2:104" ht="15" thickBot="1" x14ac:dyDescent="0.25">
      <c r="B10" s="514" t="s">
        <v>145</v>
      </c>
      <c r="C10" s="515" t="s">
        <v>146</v>
      </c>
      <c r="D10" s="516" t="s">
        <v>78</v>
      </c>
      <c r="E10" s="517" t="s">
        <v>141</v>
      </c>
      <c r="F10" s="518">
        <v>2</v>
      </c>
      <c r="G10" s="282">
        <v>3.1500000000000004</v>
      </c>
      <c r="H10" s="283">
        <v>2.29</v>
      </c>
      <c r="I10" s="283">
        <v>2.4139999999999997</v>
      </c>
      <c r="J10" s="283">
        <v>3.1699999999999995</v>
      </c>
      <c r="K10" s="283">
        <v>2.7829999999999999</v>
      </c>
      <c r="L10" s="284">
        <v>2.7890000000000001</v>
      </c>
      <c r="M10" s="284">
        <v>2.7950000000000004</v>
      </c>
      <c r="N10" s="284">
        <v>2.8010000000000006</v>
      </c>
      <c r="O10" s="284">
        <v>2.8070000000000004</v>
      </c>
      <c r="P10" s="284">
        <v>2.8130000000000006</v>
      </c>
      <c r="Q10" s="285">
        <v>2.8190000000000008</v>
      </c>
      <c r="R10" s="286">
        <v>2.8250000000000006</v>
      </c>
      <c r="S10" s="286">
        <v>2.8550000000000013</v>
      </c>
      <c r="T10" s="286">
        <v>2.885000000000002</v>
      </c>
      <c r="U10" s="286">
        <v>2.9150000000000027</v>
      </c>
      <c r="V10" s="286"/>
      <c r="W10" s="286"/>
      <c r="X10" s="286"/>
      <c r="Y10" s="286"/>
      <c r="Z10" s="286"/>
      <c r="AA10" s="286"/>
      <c r="AB10" s="286"/>
      <c r="AC10" s="286"/>
      <c r="AD10" s="286"/>
      <c r="AE10" s="286"/>
      <c r="AF10" s="286"/>
      <c r="CZ10" s="8"/>
    </row>
    <row r="11" spans="2:104" ht="15" thickBot="1" x14ac:dyDescent="0.25">
      <c r="B11" s="504" t="s">
        <v>147</v>
      </c>
      <c r="C11" s="498" t="s">
        <v>148</v>
      </c>
      <c r="D11" s="499" t="s">
        <v>78</v>
      </c>
      <c r="E11" s="505" t="s">
        <v>141</v>
      </c>
      <c r="F11" s="500">
        <v>2</v>
      </c>
      <c r="G11" s="287">
        <v>0.9</v>
      </c>
      <c r="H11" s="288">
        <v>0.8600000000000001</v>
      </c>
      <c r="I11" s="288">
        <v>0.81299999999999994</v>
      </c>
      <c r="J11" s="288">
        <v>1.54</v>
      </c>
      <c r="K11" s="288">
        <v>1.55</v>
      </c>
      <c r="L11" s="289">
        <v>1.55</v>
      </c>
      <c r="M11" s="289">
        <v>1.55</v>
      </c>
      <c r="N11" s="289">
        <v>1.55</v>
      </c>
      <c r="O11" s="289">
        <v>1.55</v>
      </c>
      <c r="P11" s="289">
        <v>1.55</v>
      </c>
      <c r="Q11" s="290">
        <v>1.55</v>
      </c>
      <c r="R11" s="291">
        <v>1.55</v>
      </c>
      <c r="S11" s="291">
        <v>1.55</v>
      </c>
      <c r="T11" s="291">
        <v>1.55</v>
      </c>
      <c r="U11" s="291">
        <v>1.55</v>
      </c>
      <c r="V11" s="291"/>
      <c r="W11" s="291"/>
      <c r="X11" s="291"/>
      <c r="Y11" s="291"/>
      <c r="Z11" s="291"/>
      <c r="AA11" s="291"/>
      <c r="AB11" s="291"/>
      <c r="AC11" s="291"/>
      <c r="AD11" s="291"/>
      <c r="AE11" s="291"/>
      <c r="AF11" s="291"/>
      <c r="CZ11" s="8"/>
    </row>
    <row r="12" spans="2:104" x14ac:dyDescent="0.2">
      <c r="B12" s="519" t="s">
        <v>149</v>
      </c>
      <c r="C12" s="520" t="s">
        <v>150</v>
      </c>
      <c r="D12" s="521" t="s">
        <v>78</v>
      </c>
      <c r="E12" s="522" t="s">
        <v>141</v>
      </c>
      <c r="F12" s="523">
        <v>2</v>
      </c>
      <c r="G12" s="292">
        <v>4.63</v>
      </c>
      <c r="H12" s="293">
        <v>3.9200000000000004</v>
      </c>
      <c r="I12" s="293">
        <v>3.8879999999999999</v>
      </c>
      <c r="J12" s="293">
        <v>5.3819999999999979</v>
      </c>
      <c r="K12" s="293">
        <v>5.4399999999999995</v>
      </c>
      <c r="L12" s="294">
        <v>5.4510000000000005</v>
      </c>
      <c r="M12" s="294">
        <v>5.4870000000000001</v>
      </c>
      <c r="N12" s="294">
        <v>5.5229999999999997</v>
      </c>
      <c r="O12" s="294">
        <v>5.5640000000000001</v>
      </c>
      <c r="P12" s="294">
        <v>5.57</v>
      </c>
      <c r="Q12" s="295">
        <v>5.5510000000000002</v>
      </c>
      <c r="R12" s="296">
        <v>5.572000000000001</v>
      </c>
      <c r="S12" s="296">
        <v>5.6070000000000011</v>
      </c>
      <c r="T12" s="296">
        <v>5.647000000000002</v>
      </c>
      <c r="U12" s="296">
        <v>5.6970000000000027</v>
      </c>
      <c r="V12" s="296"/>
      <c r="W12" s="296"/>
      <c r="X12" s="296"/>
      <c r="Y12" s="296"/>
      <c r="Z12" s="296"/>
      <c r="AA12" s="296"/>
      <c r="AB12" s="296"/>
      <c r="AC12" s="296"/>
      <c r="AD12" s="296"/>
      <c r="AE12" s="296"/>
      <c r="AF12" s="296"/>
      <c r="CZ12" s="8"/>
    </row>
    <row r="13" spans="2:104" ht="15" thickBot="1" x14ac:dyDescent="0.25"/>
    <row r="14" spans="2:104" x14ac:dyDescent="0.2">
      <c r="B14" s="52" t="s">
        <v>56</v>
      </c>
      <c r="C14" s="164" t="str">
        <f>'TITLE PAGE'!D18</f>
        <v>Veolia Water Projects Limited</v>
      </c>
      <c r="D14" s="98" t="s">
        <v>2</v>
      </c>
      <c r="G14" s="1465"/>
      <c r="H14" s="1465"/>
      <c r="I14" s="1465"/>
      <c r="J14" s="1465"/>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row>
    <row r="15" spans="2:104" ht="15" thickBot="1" x14ac:dyDescent="0.25">
      <c r="B15" s="53" t="s">
        <v>107</v>
      </c>
      <c r="C15" s="491" t="s">
        <v>151</v>
      </c>
      <c r="D15" s="100"/>
    </row>
    <row r="16" spans="2:104" ht="15" thickBot="1" x14ac:dyDescent="0.25">
      <c r="G16" s="1466"/>
      <c r="H16" s="1466"/>
      <c r="I16" s="1466"/>
      <c r="J16" s="1466"/>
      <c r="K16" s="1466"/>
      <c r="L16" s="1466"/>
      <c r="M16" s="1466"/>
      <c r="N16" s="1466"/>
      <c r="O16" s="1466"/>
      <c r="P16" s="1466"/>
      <c r="Q16" s="1466"/>
      <c r="R16" s="1466"/>
      <c r="S16" s="1466"/>
      <c r="T16" s="1466"/>
      <c r="U16" s="1466"/>
      <c r="V16" s="1466"/>
      <c r="W16" s="1466"/>
      <c r="X16" s="1466"/>
      <c r="Y16" s="1466"/>
      <c r="Z16" s="1466"/>
      <c r="AA16" s="1466"/>
      <c r="AB16" s="1466"/>
      <c r="AC16" s="1466"/>
      <c r="AD16" s="1466"/>
      <c r="AE16" s="1466"/>
      <c r="AF16" s="1466"/>
      <c r="AG16" s="1466"/>
      <c r="AH16" s="1466"/>
      <c r="AI16" s="1466"/>
      <c r="AJ16" s="1466"/>
      <c r="AK16" s="1466"/>
    </row>
    <row r="17" spans="2:88" ht="45" x14ac:dyDescent="0.2">
      <c r="B17" s="524" t="s">
        <v>152</v>
      </c>
      <c r="G17" s="1466"/>
      <c r="H17" s="1466"/>
      <c r="I17" s="1466"/>
      <c r="J17" s="1466"/>
      <c r="K17" s="1466"/>
      <c r="L17" s="1466"/>
      <c r="M17" s="1466"/>
      <c r="N17" s="1466"/>
      <c r="O17" s="1466"/>
      <c r="P17" s="1466"/>
      <c r="Q17" s="1466"/>
      <c r="R17" s="1466"/>
      <c r="S17" s="1466"/>
      <c r="T17" s="1466"/>
      <c r="U17" s="1466"/>
      <c r="V17" s="1466"/>
      <c r="W17" s="1466"/>
      <c r="X17" s="1466"/>
      <c r="Y17" s="1466"/>
      <c r="Z17" s="1466"/>
      <c r="AA17" s="1466"/>
      <c r="AB17" s="1466"/>
      <c r="AC17" s="1466"/>
      <c r="AD17" s="1466"/>
      <c r="AE17" s="1466"/>
      <c r="AF17" s="1466"/>
      <c r="AG17" s="1466"/>
      <c r="AH17" s="1466"/>
      <c r="AI17" s="1466"/>
      <c r="AJ17" s="1466"/>
      <c r="AK17" s="1466"/>
    </row>
    <row r="18" spans="2:88" ht="15.75" thickBot="1" x14ac:dyDescent="0.25">
      <c r="B18" s="525" t="s">
        <v>62</v>
      </c>
      <c r="C18" s="489" t="s">
        <v>110</v>
      </c>
      <c r="D18" s="489" t="s">
        <v>63</v>
      </c>
      <c r="E18" s="489" t="s">
        <v>111</v>
      </c>
      <c r="F18" s="490" t="s">
        <v>112</v>
      </c>
      <c r="G18" s="488" t="s">
        <v>113</v>
      </c>
      <c r="H18" s="489" t="s">
        <v>114</v>
      </c>
      <c r="I18" s="489" t="s">
        <v>115</v>
      </c>
      <c r="J18" s="489" t="s">
        <v>116</v>
      </c>
      <c r="K18" s="489" t="s">
        <v>117</v>
      </c>
      <c r="L18" s="489" t="s">
        <v>118</v>
      </c>
      <c r="M18" s="489" t="s">
        <v>119</v>
      </c>
      <c r="N18" s="489" t="s">
        <v>120</v>
      </c>
      <c r="O18" s="489" t="s">
        <v>121</v>
      </c>
      <c r="P18" s="489" t="s">
        <v>122</v>
      </c>
      <c r="Q18" s="489" t="s">
        <v>123</v>
      </c>
      <c r="R18" s="489" t="s">
        <v>124</v>
      </c>
      <c r="S18" s="489" t="s">
        <v>153</v>
      </c>
      <c r="T18" s="489" t="s">
        <v>154</v>
      </c>
      <c r="U18" s="489" t="s">
        <v>155</v>
      </c>
      <c r="V18" s="489" t="s">
        <v>156</v>
      </c>
      <c r="W18" s="489" t="s">
        <v>125</v>
      </c>
      <c r="X18" s="489" t="s">
        <v>157</v>
      </c>
      <c r="Y18" s="489" t="s">
        <v>158</v>
      </c>
      <c r="Z18" s="489" t="s">
        <v>159</v>
      </c>
      <c r="AA18" s="489" t="s">
        <v>160</v>
      </c>
      <c r="AB18" s="489" t="s">
        <v>126</v>
      </c>
      <c r="AC18" s="489" t="s">
        <v>161</v>
      </c>
      <c r="AD18" s="489" t="s">
        <v>162</v>
      </c>
      <c r="AE18" s="489" t="s">
        <v>163</v>
      </c>
      <c r="AF18" s="489" t="s">
        <v>164</v>
      </c>
      <c r="AG18" s="489" t="s">
        <v>127</v>
      </c>
      <c r="AH18" s="489" t="s">
        <v>165</v>
      </c>
      <c r="AI18" s="489" t="s">
        <v>166</v>
      </c>
      <c r="AJ18" s="489" t="s">
        <v>167</v>
      </c>
      <c r="AK18" s="489" t="s">
        <v>168</v>
      </c>
      <c r="AL18" s="489" t="s">
        <v>128</v>
      </c>
      <c r="AM18" s="489" t="s">
        <v>169</v>
      </c>
      <c r="AN18" s="489" t="s">
        <v>170</v>
      </c>
      <c r="AO18" s="489" t="s">
        <v>171</v>
      </c>
      <c r="AP18" s="489" t="s">
        <v>172</v>
      </c>
      <c r="AQ18" s="489" t="s">
        <v>129</v>
      </c>
      <c r="AR18" s="489" t="s">
        <v>173</v>
      </c>
      <c r="AS18" s="489" t="s">
        <v>174</v>
      </c>
      <c r="AT18" s="489" t="s">
        <v>175</v>
      </c>
      <c r="AU18" s="489" t="s">
        <v>176</v>
      </c>
      <c r="AV18" s="489" t="s">
        <v>130</v>
      </c>
      <c r="AW18" s="489" t="s">
        <v>177</v>
      </c>
      <c r="AX18" s="489" t="s">
        <v>178</v>
      </c>
      <c r="AY18" s="489" t="s">
        <v>179</v>
      </c>
      <c r="AZ18" s="489" t="s">
        <v>180</v>
      </c>
      <c r="BA18" s="489" t="s">
        <v>131</v>
      </c>
      <c r="BB18" s="489" t="s">
        <v>181</v>
      </c>
      <c r="BC18" s="489" t="s">
        <v>182</v>
      </c>
      <c r="BD18" s="489" t="s">
        <v>183</v>
      </c>
      <c r="BE18" s="489" t="s">
        <v>184</v>
      </c>
      <c r="BF18" s="489" t="s">
        <v>132</v>
      </c>
      <c r="BG18" s="489" t="s">
        <v>185</v>
      </c>
      <c r="BH18" s="489" t="s">
        <v>186</v>
      </c>
      <c r="BI18" s="489" t="s">
        <v>187</v>
      </c>
      <c r="BJ18" s="489" t="s">
        <v>188</v>
      </c>
      <c r="BK18" s="489" t="s">
        <v>133</v>
      </c>
      <c r="BL18" s="489" t="s">
        <v>189</v>
      </c>
      <c r="BM18" s="489" t="s">
        <v>190</v>
      </c>
      <c r="BN18" s="489" t="s">
        <v>191</v>
      </c>
      <c r="BO18" s="489" t="s">
        <v>192</v>
      </c>
      <c r="BP18" s="489" t="s">
        <v>134</v>
      </c>
      <c r="BQ18" s="489" t="s">
        <v>193</v>
      </c>
      <c r="BR18" s="489" t="s">
        <v>194</v>
      </c>
      <c r="BS18" s="489" t="s">
        <v>195</v>
      </c>
      <c r="BT18" s="489" t="s">
        <v>196</v>
      </c>
      <c r="BU18" s="489" t="s">
        <v>135</v>
      </c>
      <c r="BV18" s="489" t="s">
        <v>197</v>
      </c>
      <c r="BW18" s="489" t="s">
        <v>198</v>
      </c>
      <c r="BX18" s="489" t="s">
        <v>199</v>
      </c>
      <c r="BY18" s="489" t="s">
        <v>200</v>
      </c>
      <c r="BZ18" s="489" t="s">
        <v>136</v>
      </c>
      <c r="CA18" s="489" t="s">
        <v>201</v>
      </c>
      <c r="CB18" s="489" t="s">
        <v>202</v>
      </c>
      <c r="CC18" s="489" t="s">
        <v>203</v>
      </c>
      <c r="CD18" s="489" t="s">
        <v>204</v>
      </c>
      <c r="CE18" s="489" t="s">
        <v>137</v>
      </c>
      <c r="CF18" s="489" t="s">
        <v>205</v>
      </c>
      <c r="CG18" s="489" t="s">
        <v>206</v>
      </c>
      <c r="CH18" s="489" t="s">
        <v>207</v>
      </c>
      <c r="CI18" s="489" t="s">
        <v>208</v>
      </c>
      <c r="CJ18" s="489" t="s">
        <v>209</v>
      </c>
    </row>
    <row r="19" spans="2:88" ht="13.9" customHeight="1" x14ac:dyDescent="0.2">
      <c r="B19" s="570" t="s">
        <v>210</v>
      </c>
      <c r="C19" s="571" t="s">
        <v>211</v>
      </c>
      <c r="D19" s="572" t="s">
        <v>212</v>
      </c>
      <c r="E19" s="572" t="s">
        <v>144</v>
      </c>
      <c r="F19" s="573">
        <v>1</v>
      </c>
      <c r="G19" s="393">
        <f>SUM(G20:G28)</f>
        <v>122.2</v>
      </c>
      <c r="H19" s="394">
        <f t="shared" ref="H19:BS19" si="0">SUM(H20:H28)</f>
        <v>153.80000000000001</v>
      </c>
      <c r="I19" s="394">
        <f t="shared" si="0"/>
        <v>147.30000000000001</v>
      </c>
      <c r="J19" s="394">
        <f t="shared" si="0"/>
        <v>138.30000000000001</v>
      </c>
      <c r="K19" s="394">
        <f t="shared" si="0"/>
        <v>132.30000000000001</v>
      </c>
      <c r="L19" s="394">
        <f t="shared" si="0"/>
        <v>115.8</v>
      </c>
      <c r="M19" s="394">
        <f t="shared" si="0"/>
        <v>116.5</v>
      </c>
      <c r="N19" s="394">
        <f t="shared" si="0"/>
        <v>115.8</v>
      </c>
      <c r="O19" s="394">
        <f t="shared" si="0"/>
        <v>117.6</v>
      </c>
      <c r="P19" s="394">
        <f t="shared" si="0"/>
        <v>117.2</v>
      </c>
      <c r="Q19" s="394">
        <f t="shared" si="0"/>
        <v>116.9</v>
      </c>
      <c r="R19" s="394">
        <f t="shared" si="0"/>
        <v>116.6</v>
      </c>
      <c r="S19" s="394">
        <f t="shared" si="0"/>
        <v>117.4</v>
      </c>
      <c r="T19" s="394">
        <f t="shared" si="0"/>
        <v>117.1</v>
      </c>
      <c r="U19" s="394">
        <f t="shared" si="0"/>
        <v>116.8</v>
      </c>
      <c r="V19" s="394">
        <f t="shared" si="0"/>
        <v>117.6</v>
      </c>
      <c r="W19" s="394">
        <f t="shared" si="0"/>
        <v>117.3</v>
      </c>
      <c r="X19" s="394">
        <f t="shared" si="0"/>
        <v>117</v>
      </c>
      <c r="Y19" s="394">
        <f t="shared" si="0"/>
        <v>117.8</v>
      </c>
      <c r="Z19" s="394">
        <f t="shared" si="0"/>
        <v>117.5</v>
      </c>
      <c r="AA19" s="394">
        <f t="shared" si="0"/>
        <v>117.1</v>
      </c>
      <c r="AB19" s="394">
        <f t="shared" si="0"/>
        <v>116.8</v>
      </c>
      <c r="AC19" s="394">
        <f t="shared" si="0"/>
        <v>117.6</v>
      </c>
      <c r="AD19" s="394">
        <f t="shared" si="0"/>
        <v>117.3</v>
      </c>
      <c r="AE19" s="394">
        <f t="shared" si="0"/>
        <v>117</v>
      </c>
      <c r="AF19" s="394">
        <f t="shared" si="0"/>
        <v>117.8</v>
      </c>
      <c r="AG19" s="394">
        <f t="shared" si="0"/>
        <v>117.5</v>
      </c>
      <c r="AH19" s="394">
        <f t="shared" si="0"/>
        <v>117.2</v>
      </c>
      <c r="AI19" s="394">
        <f t="shared" si="0"/>
        <v>118</v>
      </c>
      <c r="AJ19" s="394">
        <f t="shared" si="0"/>
        <v>117.7</v>
      </c>
      <c r="AK19" s="394">
        <f t="shared" si="0"/>
        <v>117.4</v>
      </c>
      <c r="AL19" s="394">
        <f t="shared" si="0"/>
        <v>0</v>
      </c>
      <c r="AM19" s="394">
        <f t="shared" si="0"/>
        <v>0</v>
      </c>
      <c r="AN19" s="394">
        <f t="shared" si="0"/>
        <v>0</v>
      </c>
      <c r="AO19" s="394">
        <f t="shared" si="0"/>
        <v>0</v>
      </c>
      <c r="AP19" s="394">
        <f t="shared" si="0"/>
        <v>0</v>
      </c>
      <c r="AQ19" s="394">
        <f t="shared" si="0"/>
        <v>0</v>
      </c>
      <c r="AR19" s="394">
        <f t="shared" si="0"/>
        <v>0</v>
      </c>
      <c r="AS19" s="394">
        <f t="shared" si="0"/>
        <v>0</v>
      </c>
      <c r="AT19" s="394">
        <f t="shared" si="0"/>
        <v>0</v>
      </c>
      <c r="AU19" s="394">
        <f t="shared" si="0"/>
        <v>0</v>
      </c>
      <c r="AV19" s="394">
        <f t="shared" si="0"/>
        <v>0</v>
      </c>
      <c r="AW19" s="394">
        <f t="shared" si="0"/>
        <v>0</v>
      </c>
      <c r="AX19" s="394">
        <f t="shared" si="0"/>
        <v>0</v>
      </c>
      <c r="AY19" s="394">
        <f t="shared" si="0"/>
        <v>0</v>
      </c>
      <c r="AZ19" s="394">
        <f t="shared" si="0"/>
        <v>0</v>
      </c>
      <c r="BA19" s="394">
        <f t="shared" si="0"/>
        <v>0</v>
      </c>
      <c r="BB19" s="394">
        <f t="shared" si="0"/>
        <v>0</v>
      </c>
      <c r="BC19" s="394">
        <f t="shared" si="0"/>
        <v>0</v>
      </c>
      <c r="BD19" s="394">
        <f t="shared" si="0"/>
        <v>0</v>
      </c>
      <c r="BE19" s="394">
        <f t="shared" si="0"/>
        <v>0</v>
      </c>
      <c r="BF19" s="394">
        <f t="shared" si="0"/>
        <v>0</v>
      </c>
      <c r="BG19" s="394">
        <f t="shared" si="0"/>
        <v>0</v>
      </c>
      <c r="BH19" s="394">
        <f t="shared" si="0"/>
        <v>0</v>
      </c>
      <c r="BI19" s="394">
        <f t="shared" si="0"/>
        <v>0</v>
      </c>
      <c r="BJ19" s="394">
        <f t="shared" si="0"/>
        <v>0</v>
      </c>
      <c r="BK19" s="394">
        <f t="shared" si="0"/>
        <v>0</v>
      </c>
      <c r="BL19" s="394">
        <f t="shared" si="0"/>
        <v>0</v>
      </c>
      <c r="BM19" s="394">
        <f t="shared" si="0"/>
        <v>0</v>
      </c>
      <c r="BN19" s="394">
        <f t="shared" si="0"/>
        <v>0</v>
      </c>
      <c r="BO19" s="394">
        <f t="shared" si="0"/>
        <v>0</v>
      </c>
      <c r="BP19" s="394">
        <f t="shared" si="0"/>
        <v>0</v>
      </c>
      <c r="BQ19" s="394">
        <f t="shared" si="0"/>
        <v>0</v>
      </c>
      <c r="BR19" s="394">
        <f t="shared" si="0"/>
        <v>0</v>
      </c>
      <c r="BS19" s="394">
        <f t="shared" si="0"/>
        <v>0</v>
      </c>
      <c r="BT19" s="394">
        <f t="shared" ref="BT19:CJ19" si="1">SUM(BT20:BT28)</f>
        <v>0</v>
      </c>
      <c r="BU19" s="394">
        <f t="shared" si="1"/>
        <v>0</v>
      </c>
      <c r="BV19" s="394">
        <f t="shared" si="1"/>
        <v>0</v>
      </c>
      <c r="BW19" s="394">
        <f t="shared" si="1"/>
        <v>0</v>
      </c>
      <c r="BX19" s="394">
        <f t="shared" si="1"/>
        <v>0</v>
      </c>
      <c r="BY19" s="394">
        <f t="shared" si="1"/>
        <v>0</v>
      </c>
      <c r="BZ19" s="394">
        <f t="shared" si="1"/>
        <v>0</v>
      </c>
      <c r="CA19" s="394">
        <f t="shared" si="1"/>
        <v>0</v>
      </c>
      <c r="CB19" s="394">
        <f t="shared" si="1"/>
        <v>0</v>
      </c>
      <c r="CC19" s="394">
        <f t="shared" si="1"/>
        <v>0</v>
      </c>
      <c r="CD19" s="394">
        <f t="shared" si="1"/>
        <v>0</v>
      </c>
      <c r="CE19" s="394">
        <f t="shared" si="1"/>
        <v>0</v>
      </c>
      <c r="CF19" s="394">
        <f t="shared" si="1"/>
        <v>0</v>
      </c>
      <c r="CG19" s="394">
        <f t="shared" si="1"/>
        <v>0</v>
      </c>
      <c r="CH19" s="394">
        <f t="shared" si="1"/>
        <v>0</v>
      </c>
      <c r="CI19" s="394">
        <f t="shared" si="1"/>
        <v>0</v>
      </c>
      <c r="CJ19" s="394">
        <f t="shared" si="1"/>
        <v>0</v>
      </c>
    </row>
    <row r="20" spans="2:88" x14ac:dyDescent="0.2">
      <c r="B20" s="574" t="s">
        <v>213</v>
      </c>
      <c r="C20" s="575" t="s">
        <v>214</v>
      </c>
      <c r="D20" s="576" t="s">
        <v>78</v>
      </c>
      <c r="E20" s="576" t="s">
        <v>144</v>
      </c>
      <c r="F20" s="577">
        <v>1</v>
      </c>
      <c r="G20" s="395">
        <v>29.3</v>
      </c>
      <c r="H20" s="395">
        <v>29.3</v>
      </c>
      <c r="I20" s="395">
        <v>29.3</v>
      </c>
      <c r="J20" s="395">
        <v>29.3</v>
      </c>
      <c r="K20" s="395">
        <v>29.3</v>
      </c>
      <c r="L20" s="397">
        <v>29.3</v>
      </c>
      <c r="M20" s="397">
        <v>29.3</v>
      </c>
      <c r="N20" s="397">
        <v>29.3</v>
      </c>
      <c r="O20" s="397">
        <v>29.3</v>
      </c>
      <c r="P20" s="397">
        <v>29.3</v>
      </c>
      <c r="Q20" s="397">
        <v>29.3</v>
      </c>
      <c r="R20" s="397">
        <v>29.3</v>
      </c>
      <c r="S20" s="397">
        <v>29.3</v>
      </c>
      <c r="T20" s="397">
        <v>29.3</v>
      </c>
      <c r="U20" s="397">
        <v>29.3</v>
      </c>
      <c r="V20" s="397">
        <v>29.3</v>
      </c>
      <c r="W20" s="397">
        <v>29.3</v>
      </c>
      <c r="X20" s="397">
        <v>29.3</v>
      </c>
      <c r="Y20" s="397">
        <v>29.3</v>
      </c>
      <c r="Z20" s="397">
        <v>29.3</v>
      </c>
      <c r="AA20" s="397">
        <v>29.3</v>
      </c>
      <c r="AB20" s="397">
        <v>29.3</v>
      </c>
      <c r="AC20" s="397">
        <v>29.3</v>
      </c>
      <c r="AD20" s="397">
        <v>29.3</v>
      </c>
      <c r="AE20" s="397">
        <v>29.3</v>
      </c>
      <c r="AF20" s="397">
        <v>29.3</v>
      </c>
      <c r="AG20" s="397">
        <v>29.3</v>
      </c>
      <c r="AH20" s="397">
        <v>29.3</v>
      </c>
      <c r="AI20" s="397">
        <v>29.3</v>
      </c>
      <c r="AJ20" s="397">
        <v>29.3</v>
      </c>
      <c r="AK20" s="397">
        <v>29.3</v>
      </c>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row>
    <row r="21" spans="2:88" x14ac:dyDescent="0.2">
      <c r="B21" s="574" t="s">
        <v>215</v>
      </c>
      <c r="C21" s="575" t="s">
        <v>216</v>
      </c>
      <c r="D21" s="576" t="s">
        <v>78</v>
      </c>
      <c r="E21" s="576" t="s">
        <v>144</v>
      </c>
      <c r="F21" s="577">
        <v>1</v>
      </c>
      <c r="G21" s="395">
        <v>27.3</v>
      </c>
      <c r="H21" s="395">
        <v>27.3</v>
      </c>
      <c r="I21" s="395">
        <v>27.3</v>
      </c>
      <c r="J21" s="395">
        <v>27.3</v>
      </c>
      <c r="K21" s="395">
        <v>27.3</v>
      </c>
      <c r="L21" s="397">
        <v>27.3</v>
      </c>
      <c r="M21" s="397">
        <v>27.3</v>
      </c>
      <c r="N21" s="397">
        <v>27.3</v>
      </c>
      <c r="O21" s="397">
        <v>27.3</v>
      </c>
      <c r="P21" s="397">
        <v>27.3</v>
      </c>
      <c r="Q21" s="397">
        <v>27.3</v>
      </c>
      <c r="R21" s="397">
        <v>27.3</v>
      </c>
      <c r="S21" s="397">
        <v>27.3</v>
      </c>
      <c r="T21" s="397">
        <v>27.3</v>
      </c>
      <c r="U21" s="397">
        <v>27.3</v>
      </c>
      <c r="V21" s="397">
        <v>27.3</v>
      </c>
      <c r="W21" s="397">
        <v>27.3</v>
      </c>
      <c r="X21" s="397">
        <v>27.3</v>
      </c>
      <c r="Y21" s="397">
        <v>27.3</v>
      </c>
      <c r="Z21" s="397">
        <v>27.3</v>
      </c>
      <c r="AA21" s="397">
        <v>27.3</v>
      </c>
      <c r="AB21" s="397">
        <v>27.3</v>
      </c>
      <c r="AC21" s="397">
        <v>27.3</v>
      </c>
      <c r="AD21" s="397">
        <v>27.3</v>
      </c>
      <c r="AE21" s="397">
        <v>27.3</v>
      </c>
      <c r="AF21" s="397">
        <v>27.3</v>
      </c>
      <c r="AG21" s="397">
        <v>27.3</v>
      </c>
      <c r="AH21" s="397">
        <v>27.3</v>
      </c>
      <c r="AI21" s="397">
        <v>27.3</v>
      </c>
      <c r="AJ21" s="397">
        <v>27.3</v>
      </c>
      <c r="AK21" s="397">
        <v>27.3</v>
      </c>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row>
    <row r="22" spans="2:88" x14ac:dyDescent="0.2">
      <c r="B22" s="574" t="s">
        <v>217</v>
      </c>
      <c r="C22" s="575" t="s">
        <v>218</v>
      </c>
      <c r="D22" s="576" t="s">
        <v>78</v>
      </c>
      <c r="E22" s="576" t="s">
        <v>144</v>
      </c>
      <c r="F22" s="577">
        <v>1</v>
      </c>
      <c r="G22" s="395">
        <v>25.2</v>
      </c>
      <c r="H22" s="395">
        <v>25.2</v>
      </c>
      <c r="I22" s="395">
        <v>25.2</v>
      </c>
      <c r="J22" s="395">
        <v>25.2</v>
      </c>
      <c r="K22" s="395">
        <v>25.2</v>
      </c>
      <c r="L22" s="397">
        <v>25.2</v>
      </c>
      <c r="M22" s="397">
        <v>25.2</v>
      </c>
      <c r="N22" s="397">
        <v>25.2</v>
      </c>
      <c r="O22" s="397">
        <v>25.2</v>
      </c>
      <c r="P22" s="397">
        <v>25.2</v>
      </c>
      <c r="Q22" s="397">
        <v>25.2</v>
      </c>
      <c r="R22" s="397">
        <v>25.2</v>
      </c>
      <c r="S22" s="397">
        <v>25.2</v>
      </c>
      <c r="T22" s="397">
        <v>25.2</v>
      </c>
      <c r="U22" s="397">
        <v>25.2</v>
      </c>
      <c r="V22" s="397">
        <v>25.2</v>
      </c>
      <c r="W22" s="397">
        <v>25.2</v>
      </c>
      <c r="X22" s="397">
        <v>25.2</v>
      </c>
      <c r="Y22" s="397">
        <v>25.2</v>
      </c>
      <c r="Z22" s="397">
        <v>25.2</v>
      </c>
      <c r="AA22" s="397">
        <v>25.2</v>
      </c>
      <c r="AB22" s="397">
        <v>25.2</v>
      </c>
      <c r="AC22" s="397">
        <v>25.2</v>
      </c>
      <c r="AD22" s="397">
        <v>25.2</v>
      </c>
      <c r="AE22" s="397">
        <v>25.2</v>
      </c>
      <c r="AF22" s="397">
        <v>25.2</v>
      </c>
      <c r="AG22" s="397">
        <v>25.2</v>
      </c>
      <c r="AH22" s="397">
        <v>25.2</v>
      </c>
      <c r="AI22" s="397">
        <v>25.2</v>
      </c>
      <c r="AJ22" s="397">
        <v>25.2</v>
      </c>
      <c r="AK22" s="397">
        <v>25.2</v>
      </c>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row>
    <row r="23" spans="2:88" x14ac:dyDescent="0.2">
      <c r="B23" s="574" t="s">
        <v>219</v>
      </c>
      <c r="C23" s="575" t="s">
        <v>220</v>
      </c>
      <c r="D23" s="576" t="s">
        <v>78</v>
      </c>
      <c r="E23" s="576" t="s">
        <v>144</v>
      </c>
      <c r="F23" s="577">
        <v>1</v>
      </c>
      <c r="G23" s="395">
        <v>12.6</v>
      </c>
      <c r="H23" s="395">
        <v>12.6</v>
      </c>
      <c r="I23" s="395">
        <v>12.6</v>
      </c>
      <c r="J23" s="395">
        <v>12.6</v>
      </c>
      <c r="K23" s="395">
        <v>12.6</v>
      </c>
      <c r="L23" s="397">
        <v>12.6</v>
      </c>
      <c r="M23" s="397">
        <v>12.6</v>
      </c>
      <c r="N23" s="397">
        <v>12.6</v>
      </c>
      <c r="O23" s="397">
        <v>12.6</v>
      </c>
      <c r="P23" s="397">
        <v>12.6</v>
      </c>
      <c r="Q23" s="397">
        <v>12.6</v>
      </c>
      <c r="R23" s="397">
        <v>12.6</v>
      </c>
      <c r="S23" s="397">
        <v>12.6</v>
      </c>
      <c r="T23" s="397">
        <v>12.6</v>
      </c>
      <c r="U23" s="397">
        <v>12.6</v>
      </c>
      <c r="V23" s="397">
        <v>12.6</v>
      </c>
      <c r="W23" s="397">
        <v>12.6</v>
      </c>
      <c r="X23" s="397">
        <v>12.6</v>
      </c>
      <c r="Y23" s="397">
        <v>12.6</v>
      </c>
      <c r="Z23" s="397">
        <v>12.6</v>
      </c>
      <c r="AA23" s="397">
        <v>12.6</v>
      </c>
      <c r="AB23" s="397">
        <v>12.6</v>
      </c>
      <c r="AC23" s="397">
        <v>12.6</v>
      </c>
      <c r="AD23" s="397">
        <v>12.6</v>
      </c>
      <c r="AE23" s="397">
        <v>12.6</v>
      </c>
      <c r="AF23" s="397">
        <v>12.6</v>
      </c>
      <c r="AG23" s="397">
        <v>12.6</v>
      </c>
      <c r="AH23" s="397">
        <v>12.6</v>
      </c>
      <c r="AI23" s="397">
        <v>12.6</v>
      </c>
      <c r="AJ23" s="397">
        <v>12.6</v>
      </c>
      <c r="AK23" s="397">
        <v>12.6</v>
      </c>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row>
    <row r="24" spans="2:88" x14ac:dyDescent="0.2">
      <c r="B24" s="574" t="s">
        <v>221</v>
      </c>
      <c r="C24" s="575" t="s">
        <v>222</v>
      </c>
      <c r="D24" s="576" t="s">
        <v>78</v>
      </c>
      <c r="E24" s="576" t="s">
        <v>144</v>
      </c>
      <c r="F24" s="577">
        <v>1</v>
      </c>
      <c r="G24" s="395">
        <v>27.800000000000011</v>
      </c>
      <c r="H24" s="395">
        <v>59.40000000000002</v>
      </c>
      <c r="I24" s="395">
        <v>52.90000000000002</v>
      </c>
      <c r="J24" s="395">
        <v>43.90000000000002</v>
      </c>
      <c r="K24" s="395">
        <v>37.90000000000002</v>
      </c>
      <c r="L24" s="397">
        <v>21.400000000000006</v>
      </c>
      <c r="M24" s="397">
        <v>22.100000000000009</v>
      </c>
      <c r="N24" s="397">
        <v>21.400000000000006</v>
      </c>
      <c r="O24" s="397">
        <v>23.200000000000003</v>
      </c>
      <c r="P24" s="397">
        <v>22.800000000000011</v>
      </c>
      <c r="Q24" s="397">
        <v>22.500000000000014</v>
      </c>
      <c r="R24" s="397">
        <v>22.200000000000003</v>
      </c>
      <c r="S24" s="397">
        <v>23.000000000000014</v>
      </c>
      <c r="T24" s="397">
        <v>22.700000000000003</v>
      </c>
      <c r="U24" s="397">
        <v>22.400000000000006</v>
      </c>
      <c r="V24" s="397">
        <v>23.200000000000003</v>
      </c>
      <c r="W24" s="397">
        <v>22.900000000000006</v>
      </c>
      <c r="X24" s="397">
        <v>22.600000000000009</v>
      </c>
      <c r="Y24" s="397">
        <v>23.400000000000006</v>
      </c>
      <c r="Z24" s="397">
        <v>23.100000000000009</v>
      </c>
      <c r="AA24" s="397">
        <v>22.700000000000003</v>
      </c>
      <c r="AB24" s="397">
        <v>22.400000000000006</v>
      </c>
      <c r="AC24" s="397">
        <v>23.200000000000003</v>
      </c>
      <c r="AD24" s="397">
        <v>22.900000000000006</v>
      </c>
      <c r="AE24" s="397">
        <v>22.600000000000009</v>
      </c>
      <c r="AF24" s="397">
        <v>23.400000000000006</v>
      </c>
      <c r="AG24" s="397">
        <v>23.100000000000009</v>
      </c>
      <c r="AH24" s="397">
        <v>22.800000000000011</v>
      </c>
      <c r="AI24" s="397">
        <v>23.600000000000009</v>
      </c>
      <c r="AJ24" s="397">
        <v>23.300000000000011</v>
      </c>
      <c r="AK24" s="397">
        <v>23.000000000000014</v>
      </c>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row>
    <row r="25" spans="2:88" x14ac:dyDescent="0.2">
      <c r="B25" s="578" t="s">
        <v>223</v>
      </c>
      <c r="C25" s="575" t="s">
        <v>224</v>
      </c>
      <c r="D25" s="576" t="s">
        <v>78</v>
      </c>
      <c r="E25" s="576" t="s">
        <v>144</v>
      </c>
      <c r="F25" s="577">
        <v>1</v>
      </c>
      <c r="G25" s="398">
        <v>0</v>
      </c>
      <c r="H25" s="398">
        <v>0</v>
      </c>
      <c r="I25" s="398">
        <v>0</v>
      </c>
      <c r="J25" s="398">
        <v>0</v>
      </c>
      <c r="K25" s="398">
        <v>0</v>
      </c>
      <c r="L25" s="397">
        <v>0</v>
      </c>
      <c r="M25" s="399">
        <v>0</v>
      </c>
      <c r="N25" s="399">
        <v>0</v>
      </c>
      <c r="O25" s="399">
        <v>0</v>
      </c>
      <c r="P25" s="399">
        <v>0</v>
      </c>
      <c r="Q25" s="399">
        <v>0</v>
      </c>
      <c r="R25" s="399">
        <v>0</v>
      </c>
      <c r="S25" s="399">
        <v>0</v>
      </c>
      <c r="T25" s="399">
        <v>0</v>
      </c>
      <c r="U25" s="399">
        <v>0</v>
      </c>
      <c r="V25" s="399">
        <v>0</v>
      </c>
      <c r="W25" s="399">
        <v>0</v>
      </c>
      <c r="X25" s="399">
        <v>0</v>
      </c>
      <c r="Y25" s="399">
        <v>0</v>
      </c>
      <c r="Z25" s="399">
        <v>0</v>
      </c>
      <c r="AA25" s="399">
        <v>0</v>
      </c>
      <c r="AB25" s="399">
        <v>0</v>
      </c>
      <c r="AC25" s="399">
        <v>0</v>
      </c>
      <c r="AD25" s="399">
        <v>0</v>
      </c>
      <c r="AE25" s="399">
        <v>0</v>
      </c>
      <c r="AF25" s="399">
        <v>0</v>
      </c>
      <c r="AG25" s="399">
        <v>0</v>
      </c>
      <c r="AH25" s="399">
        <v>0</v>
      </c>
      <c r="AI25" s="399">
        <v>0</v>
      </c>
      <c r="AJ25" s="399">
        <v>0</v>
      </c>
      <c r="AK25" s="399">
        <v>0</v>
      </c>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row>
    <row r="26" spans="2:88" x14ac:dyDescent="0.2">
      <c r="B26" s="578" t="s">
        <v>225</v>
      </c>
      <c r="C26" s="575" t="s">
        <v>226</v>
      </c>
      <c r="D26" s="576" t="s">
        <v>78</v>
      </c>
      <c r="E26" s="576" t="s">
        <v>144</v>
      </c>
      <c r="F26" s="577">
        <v>1</v>
      </c>
      <c r="G26" s="398">
        <v>0</v>
      </c>
      <c r="H26" s="398">
        <v>0</v>
      </c>
      <c r="I26" s="398">
        <v>0</v>
      </c>
      <c r="J26" s="398">
        <v>0</v>
      </c>
      <c r="K26" s="398">
        <v>0</v>
      </c>
      <c r="L26" s="397">
        <v>0</v>
      </c>
      <c r="M26" s="399">
        <v>0</v>
      </c>
      <c r="N26" s="399">
        <v>0</v>
      </c>
      <c r="O26" s="399">
        <v>0</v>
      </c>
      <c r="P26" s="399">
        <v>0</v>
      </c>
      <c r="Q26" s="399">
        <v>0</v>
      </c>
      <c r="R26" s="399">
        <v>0</v>
      </c>
      <c r="S26" s="399">
        <v>0</v>
      </c>
      <c r="T26" s="399">
        <v>0</v>
      </c>
      <c r="U26" s="399">
        <v>0</v>
      </c>
      <c r="V26" s="399">
        <v>0</v>
      </c>
      <c r="W26" s="399">
        <v>0</v>
      </c>
      <c r="X26" s="399">
        <v>0</v>
      </c>
      <c r="Y26" s="399">
        <v>0</v>
      </c>
      <c r="Z26" s="399">
        <v>0</v>
      </c>
      <c r="AA26" s="399">
        <v>0</v>
      </c>
      <c r="AB26" s="399">
        <v>0</v>
      </c>
      <c r="AC26" s="399">
        <v>0</v>
      </c>
      <c r="AD26" s="399">
        <v>0</v>
      </c>
      <c r="AE26" s="399">
        <v>0</v>
      </c>
      <c r="AF26" s="399">
        <v>0</v>
      </c>
      <c r="AG26" s="399">
        <v>0</v>
      </c>
      <c r="AH26" s="399">
        <v>0</v>
      </c>
      <c r="AI26" s="399">
        <v>0</v>
      </c>
      <c r="AJ26" s="399">
        <v>0</v>
      </c>
      <c r="AK26" s="399">
        <v>0</v>
      </c>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row>
    <row r="27" spans="2:88" x14ac:dyDescent="0.2">
      <c r="B27" s="578" t="s">
        <v>227</v>
      </c>
      <c r="C27" s="579" t="s">
        <v>226</v>
      </c>
      <c r="D27" s="580" t="s">
        <v>78</v>
      </c>
      <c r="E27" s="580" t="s">
        <v>144</v>
      </c>
      <c r="F27" s="581">
        <v>1</v>
      </c>
      <c r="G27" s="398">
        <v>0</v>
      </c>
      <c r="H27" s="398">
        <v>0</v>
      </c>
      <c r="I27" s="398">
        <v>0</v>
      </c>
      <c r="J27" s="398">
        <v>0</v>
      </c>
      <c r="K27" s="398">
        <v>0</v>
      </c>
      <c r="L27" s="397">
        <v>0</v>
      </c>
      <c r="M27" s="399">
        <v>0</v>
      </c>
      <c r="N27" s="399">
        <v>0</v>
      </c>
      <c r="O27" s="399">
        <v>0</v>
      </c>
      <c r="P27" s="399">
        <v>0</v>
      </c>
      <c r="Q27" s="399">
        <v>0</v>
      </c>
      <c r="R27" s="399">
        <v>0</v>
      </c>
      <c r="S27" s="399">
        <v>0</v>
      </c>
      <c r="T27" s="399">
        <v>0</v>
      </c>
      <c r="U27" s="399">
        <v>0</v>
      </c>
      <c r="V27" s="399">
        <v>0</v>
      </c>
      <c r="W27" s="399">
        <v>0</v>
      </c>
      <c r="X27" s="399">
        <v>0</v>
      </c>
      <c r="Y27" s="399">
        <v>0</v>
      </c>
      <c r="Z27" s="399">
        <v>0</v>
      </c>
      <c r="AA27" s="399">
        <v>0</v>
      </c>
      <c r="AB27" s="399">
        <v>0</v>
      </c>
      <c r="AC27" s="399">
        <v>0</v>
      </c>
      <c r="AD27" s="399">
        <v>0</v>
      </c>
      <c r="AE27" s="399">
        <v>0</v>
      </c>
      <c r="AF27" s="399">
        <v>0</v>
      </c>
      <c r="AG27" s="399">
        <v>0</v>
      </c>
      <c r="AH27" s="399">
        <v>0</v>
      </c>
      <c r="AI27" s="399">
        <v>0</v>
      </c>
      <c r="AJ27" s="399">
        <v>0</v>
      </c>
      <c r="AK27" s="399">
        <v>0</v>
      </c>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row>
    <row r="28" spans="2:88" ht="15" thickBot="1" x14ac:dyDescent="0.25">
      <c r="B28" s="578" t="s">
        <v>228</v>
      </c>
      <c r="C28" s="579" t="s">
        <v>226</v>
      </c>
      <c r="D28" s="580" t="s">
        <v>78</v>
      </c>
      <c r="E28" s="580" t="s">
        <v>144</v>
      </c>
      <c r="F28" s="581">
        <v>1</v>
      </c>
      <c r="G28" s="400">
        <v>0</v>
      </c>
      <c r="H28" s="400">
        <v>0</v>
      </c>
      <c r="I28" s="400">
        <v>0</v>
      </c>
      <c r="J28" s="400">
        <v>0</v>
      </c>
      <c r="K28" s="400">
        <v>0</v>
      </c>
      <c r="L28" s="402">
        <v>0</v>
      </c>
      <c r="M28" s="402">
        <v>0</v>
      </c>
      <c r="N28" s="402">
        <v>0</v>
      </c>
      <c r="O28" s="402">
        <v>0</v>
      </c>
      <c r="P28" s="402">
        <v>0</v>
      </c>
      <c r="Q28" s="402">
        <v>0</v>
      </c>
      <c r="R28" s="402">
        <v>0</v>
      </c>
      <c r="S28" s="402">
        <v>0</v>
      </c>
      <c r="T28" s="402">
        <v>0</v>
      </c>
      <c r="U28" s="402">
        <v>0</v>
      </c>
      <c r="V28" s="402">
        <v>0</v>
      </c>
      <c r="W28" s="402">
        <v>0</v>
      </c>
      <c r="X28" s="402">
        <v>0</v>
      </c>
      <c r="Y28" s="402">
        <v>0</v>
      </c>
      <c r="Z28" s="402">
        <v>0</v>
      </c>
      <c r="AA28" s="402">
        <v>0</v>
      </c>
      <c r="AB28" s="402">
        <v>0</v>
      </c>
      <c r="AC28" s="402">
        <v>0</v>
      </c>
      <c r="AD28" s="402">
        <v>0</v>
      </c>
      <c r="AE28" s="402">
        <v>0</v>
      </c>
      <c r="AF28" s="402">
        <v>0</v>
      </c>
      <c r="AG28" s="402">
        <v>0</v>
      </c>
      <c r="AH28" s="402">
        <v>0</v>
      </c>
      <c r="AI28" s="402">
        <v>0</v>
      </c>
      <c r="AJ28" s="402">
        <v>0</v>
      </c>
      <c r="AK28" s="402">
        <v>0</v>
      </c>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row>
    <row r="29" spans="2:88" ht="13.9" customHeight="1" x14ac:dyDescent="0.2">
      <c r="B29" s="526" t="s">
        <v>229</v>
      </c>
      <c r="C29" s="527" t="s">
        <v>230</v>
      </c>
      <c r="D29" s="528" t="s">
        <v>231</v>
      </c>
      <c r="E29" s="528" t="s">
        <v>144</v>
      </c>
      <c r="F29" s="529">
        <v>1</v>
      </c>
      <c r="G29" s="403">
        <f>SUM(G30:G38)</f>
        <v>129</v>
      </c>
      <c r="H29" s="404">
        <f t="shared" ref="H29:BS29" si="2">SUM(H30:H38)</f>
        <v>173.7</v>
      </c>
      <c r="I29" s="404">
        <f t="shared" si="2"/>
        <v>94.399999999999991</v>
      </c>
      <c r="J29" s="404">
        <f t="shared" si="2"/>
        <v>94.399999999999991</v>
      </c>
      <c r="K29" s="404">
        <f t="shared" si="2"/>
        <v>106.7</v>
      </c>
      <c r="L29" s="404">
        <f t="shared" si="2"/>
        <v>94.399999999999991</v>
      </c>
      <c r="M29" s="404">
        <f t="shared" si="2"/>
        <v>94.399999999999991</v>
      </c>
      <c r="N29" s="404">
        <f t="shared" si="2"/>
        <v>94.399999999999991</v>
      </c>
      <c r="O29" s="404">
        <f t="shared" si="2"/>
        <v>102.3</v>
      </c>
      <c r="P29" s="404">
        <f t="shared" si="2"/>
        <v>102.3</v>
      </c>
      <c r="Q29" s="404">
        <f t="shared" si="2"/>
        <v>102.3</v>
      </c>
      <c r="R29" s="404">
        <f t="shared" si="2"/>
        <v>102.3</v>
      </c>
      <c r="S29" s="404">
        <f t="shared" si="2"/>
        <v>102.3</v>
      </c>
      <c r="T29" s="404">
        <f t="shared" si="2"/>
        <v>102.3</v>
      </c>
      <c r="U29" s="404">
        <f t="shared" si="2"/>
        <v>102.3</v>
      </c>
      <c r="V29" s="404">
        <f t="shared" si="2"/>
        <v>102.3</v>
      </c>
      <c r="W29" s="404">
        <f t="shared" si="2"/>
        <v>102.3</v>
      </c>
      <c r="X29" s="404">
        <f t="shared" si="2"/>
        <v>102.3</v>
      </c>
      <c r="Y29" s="404">
        <f t="shared" si="2"/>
        <v>102.3</v>
      </c>
      <c r="Z29" s="404">
        <f t="shared" si="2"/>
        <v>102.3</v>
      </c>
      <c r="AA29" s="404">
        <f t="shared" si="2"/>
        <v>102.3</v>
      </c>
      <c r="AB29" s="404">
        <f t="shared" si="2"/>
        <v>102.3</v>
      </c>
      <c r="AC29" s="404">
        <f t="shared" si="2"/>
        <v>102.3</v>
      </c>
      <c r="AD29" s="404">
        <f t="shared" si="2"/>
        <v>102.3</v>
      </c>
      <c r="AE29" s="404">
        <f t="shared" si="2"/>
        <v>102.3</v>
      </c>
      <c r="AF29" s="404">
        <f t="shared" si="2"/>
        <v>102.3</v>
      </c>
      <c r="AG29" s="404">
        <f t="shared" si="2"/>
        <v>102.3</v>
      </c>
      <c r="AH29" s="404">
        <f t="shared" si="2"/>
        <v>102.3</v>
      </c>
      <c r="AI29" s="404">
        <f t="shared" si="2"/>
        <v>102.3</v>
      </c>
      <c r="AJ29" s="404">
        <f t="shared" si="2"/>
        <v>102.3</v>
      </c>
      <c r="AK29" s="404">
        <f t="shared" si="2"/>
        <v>102.3</v>
      </c>
      <c r="AL29" s="404">
        <f t="shared" si="2"/>
        <v>0</v>
      </c>
      <c r="AM29" s="404">
        <f t="shared" si="2"/>
        <v>0</v>
      </c>
      <c r="AN29" s="404">
        <f t="shared" si="2"/>
        <v>0</v>
      </c>
      <c r="AO29" s="404">
        <f t="shared" si="2"/>
        <v>0</v>
      </c>
      <c r="AP29" s="404">
        <f t="shared" si="2"/>
        <v>0</v>
      </c>
      <c r="AQ29" s="404">
        <f t="shared" si="2"/>
        <v>0</v>
      </c>
      <c r="AR29" s="404">
        <f t="shared" si="2"/>
        <v>0</v>
      </c>
      <c r="AS29" s="404">
        <f t="shared" si="2"/>
        <v>0</v>
      </c>
      <c r="AT29" s="404">
        <f t="shared" si="2"/>
        <v>0</v>
      </c>
      <c r="AU29" s="404">
        <f t="shared" si="2"/>
        <v>0</v>
      </c>
      <c r="AV29" s="404">
        <f t="shared" si="2"/>
        <v>0</v>
      </c>
      <c r="AW29" s="404">
        <f t="shared" si="2"/>
        <v>0</v>
      </c>
      <c r="AX29" s="404">
        <f t="shared" si="2"/>
        <v>0</v>
      </c>
      <c r="AY29" s="404">
        <f t="shared" si="2"/>
        <v>0</v>
      </c>
      <c r="AZ29" s="404">
        <f t="shared" si="2"/>
        <v>0</v>
      </c>
      <c r="BA29" s="404">
        <f t="shared" si="2"/>
        <v>0</v>
      </c>
      <c r="BB29" s="404">
        <f t="shared" si="2"/>
        <v>0</v>
      </c>
      <c r="BC29" s="404">
        <f t="shared" si="2"/>
        <v>0</v>
      </c>
      <c r="BD29" s="404">
        <f t="shared" si="2"/>
        <v>0</v>
      </c>
      <c r="BE29" s="404">
        <f t="shared" si="2"/>
        <v>0</v>
      </c>
      <c r="BF29" s="404">
        <f t="shared" si="2"/>
        <v>0</v>
      </c>
      <c r="BG29" s="404">
        <f t="shared" si="2"/>
        <v>0</v>
      </c>
      <c r="BH29" s="404">
        <f t="shared" si="2"/>
        <v>0</v>
      </c>
      <c r="BI29" s="404">
        <f t="shared" si="2"/>
        <v>0</v>
      </c>
      <c r="BJ29" s="404">
        <f t="shared" si="2"/>
        <v>0</v>
      </c>
      <c r="BK29" s="404">
        <f t="shared" si="2"/>
        <v>0</v>
      </c>
      <c r="BL29" s="404">
        <f t="shared" si="2"/>
        <v>0</v>
      </c>
      <c r="BM29" s="404">
        <f t="shared" si="2"/>
        <v>0</v>
      </c>
      <c r="BN29" s="404">
        <f t="shared" si="2"/>
        <v>0</v>
      </c>
      <c r="BO29" s="404">
        <f t="shared" si="2"/>
        <v>0</v>
      </c>
      <c r="BP29" s="404">
        <f t="shared" si="2"/>
        <v>0</v>
      </c>
      <c r="BQ29" s="404">
        <f t="shared" si="2"/>
        <v>0</v>
      </c>
      <c r="BR29" s="404">
        <f t="shared" si="2"/>
        <v>0</v>
      </c>
      <c r="BS29" s="404">
        <f t="shared" si="2"/>
        <v>0</v>
      </c>
      <c r="BT29" s="404">
        <f t="shared" ref="BT29:CJ29" si="3">SUM(BT30:BT38)</f>
        <v>0</v>
      </c>
      <c r="BU29" s="404">
        <f t="shared" si="3"/>
        <v>0</v>
      </c>
      <c r="BV29" s="404">
        <f t="shared" si="3"/>
        <v>0</v>
      </c>
      <c r="BW29" s="404">
        <f t="shared" si="3"/>
        <v>0</v>
      </c>
      <c r="BX29" s="404">
        <f t="shared" si="3"/>
        <v>0</v>
      </c>
      <c r="BY29" s="404">
        <f t="shared" si="3"/>
        <v>0</v>
      </c>
      <c r="BZ29" s="404">
        <f t="shared" si="3"/>
        <v>0</v>
      </c>
      <c r="CA29" s="404">
        <f t="shared" si="3"/>
        <v>0</v>
      </c>
      <c r="CB29" s="404">
        <f t="shared" si="3"/>
        <v>0</v>
      </c>
      <c r="CC29" s="404">
        <f t="shared" si="3"/>
        <v>0</v>
      </c>
      <c r="CD29" s="404">
        <f t="shared" si="3"/>
        <v>0</v>
      </c>
      <c r="CE29" s="404">
        <f t="shared" si="3"/>
        <v>0</v>
      </c>
      <c r="CF29" s="404">
        <f t="shared" si="3"/>
        <v>0</v>
      </c>
      <c r="CG29" s="404">
        <f t="shared" si="3"/>
        <v>0</v>
      </c>
      <c r="CH29" s="404">
        <f t="shared" si="3"/>
        <v>0</v>
      </c>
      <c r="CI29" s="404">
        <f t="shared" si="3"/>
        <v>0</v>
      </c>
      <c r="CJ29" s="404">
        <f t="shared" si="3"/>
        <v>0</v>
      </c>
    </row>
    <row r="30" spans="2:88" x14ac:dyDescent="0.2">
      <c r="B30" s="530" t="s">
        <v>232</v>
      </c>
      <c r="C30" s="531" t="s">
        <v>233</v>
      </c>
      <c r="D30" s="532" t="s">
        <v>78</v>
      </c>
      <c r="E30" s="532" t="s">
        <v>144</v>
      </c>
      <c r="F30" s="533">
        <v>1</v>
      </c>
      <c r="G30" s="1467">
        <v>29.3</v>
      </c>
      <c r="H30" s="396">
        <v>29.3</v>
      </c>
      <c r="I30" s="396">
        <v>29.3</v>
      </c>
      <c r="J30" s="396">
        <v>29.3</v>
      </c>
      <c r="K30" s="396">
        <v>29.3</v>
      </c>
      <c r="L30" s="397">
        <v>29.3</v>
      </c>
      <c r="M30" s="397">
        <v>29.3</v>
      </c>
      <c r="N30" s="397">
        <v>29.3</v>
      </c>
      <c r="O30" s="397">
        <v>29.3</v>
      </c>
      <c r="P30" s="397">
        <v>29.3</v>
      </c>
      <c r="Q30" s="397">
        <v>29.3</v>
      </c>
      <c r="R30" s="397">
        <v>29.3</v>
      </c>
      <c r="S30" s="397">
        <v>29.3</v>
      </c>
      <c r="T30" s="397">
        <v>29.3</v>
      </c>
      <c r="U30" s="397">
        <v>29.3</v>
      </c>
      <c r="V30" s="397">
        <v>29.3</v>
      </c>
      <c r="W30" s="397">
        <v>29.3</v>
      </c>
      <c r="X30" s="397">
        <v>29.3</v>
      </c>
      <c r="Y30" s="397">
        <v>29.3</v>
      </c>
      <c r="Z30" s="397">
        <v>29.3</v>
      </c>
      <c r="AA30" s="397">
        <v>29.3</v>
      </c>
      <c r="AB30" s="397">
        <v>29.3</v>
      </c>
      <c r="AC30" s="397">
        <v>29.3</v>
      </c>
      <c r="AD30" s="397">
        <v>29.3</v>
      </c>
      <c r="AE30" s="397">
        <v>29.3</v>
      </c>
      <c r="AF30" s="397">
        <v>29.3</v>
      </c>
      <c r="AG30" s="397">
        <v>29.3</v>
      </c>
      <c r="AH30" s="397">
        <v>29.3</v>
      </c>
      <c r="AI30" s="397">
        <v>29.3</v>
      </c>
      <c r="AJ30" s="397">
        <v>29.3</v>
      </c>
      <c r="AK30" s="397">
        <v>29.3</v>
      </c>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row>
    <row r="31" spans="2:88" x14ac:dyDescent="0.2">
      <c r="B31" s="530" t="s">
        <v>234</v>
      </c>
      <c r="C31" s="531" t="s">
        <v>235</v>
      </c>
      <c r="D31" s="532" t="s">
        <v>78</v>
      </c>
      <c r="E31" s="532" t="s">
        <v>144</v>
      </c>
      <c r="F31" s="533">
        <v>1</v>
      </c>
      <c r="G31" s="1467">
        <v>27.3</v>
      </c>
      <c r="H31" s="396">
        <v>27.3</v>
      </c>
      <c r="I31" s="396">
        <v>27.3</v>
      </c>
      <c r="J31" s="396">
        <v>27.3</v>
      </c>
      <c r="K31" s="396">
        <v>27.3</v>
      </c>
      <c r="L31" s="397">
        <v>27.3</v>
      </c>
      <c r="M31" s="397">
        <v>27.3</v>
      </c>
      <c r="N31" s="397">
        <v>27.3</v>
      </c>
      <c r="O31" s="397">
        <v>27.3</v>
      </c>
      <c r="P31" s="397">
        <v>27.3</v>
      </c>
      <c r="Q31" s="397">
        <v>27.3</v>
      </c>
      <c r="R31" s="397">
        <v>27.3</v>
      </c>
      <c r="S31" s="397">
        <v>27.3</v>
      </c>
      <c r="T31" s="397">
        <v>27.3</v>
      </c>
      <c r="U31" s="397">
        <v>27.3</v>
      </c>
      <c r="V31" s="397">
        <v>27.3</v>
      </c>
      <c r="W31" s="397">
        <v>27.3</v>
      </c>
      <c r="X31" s="397">
        <v>27.3</v>
      </c>
      <c r="Y31" s="397">
        <v>27.3</v>
      </c>
      <c r="Z31" s="397">
        <v>27.3</v>
      </c>
      <c r="AA31" s="397">
        <v>27.3</v>
      </c>
      <c r="AB31" s="397">
        <v>27.3</v>
      </c>
      <c r="AC31" s="397">
        <v>27.3</v>
      </c>
      <c r="AD31" s="397">
        <v>27.3</v>
      </c>
      <c r="AE31" s="397">
        <v>27.3</v>
      </c>
      <c r="AF31" s="397">
        <v>27.3</v>
      </c>
      <c r="AG31" s="397">
        <v>27.3</v>
      </c>
      <c r="AH31" s="397">
        <v>27.3</v>
      </c>
      <c r="AI31" s="397">
        <v>27.3</v>
      </c>
      <c r="AJ31" s="397">
        <v>27.3</v>
      </c>
      <c r="AK31" s="397">
        <v>27.3</v>
      </c>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row>
    <row r="32" spans="2:88" x14ac:dyDescent="0.2">
      <c r="B32" s="530" t="s">
        <v>236</v>
      </c>
      <c r="C32" s="531" t="s">
        <v>237</v>
      </c>
      <c r="D32" s="532" t="s">
        <v>78</v>
      </c>
      <c r="E32" s="532" t="s">
        <v>144</v>
      </c>
      <c r="F32" s="533">
        <v>1</v>
      </c>
      <c r="G32" s="1467">
        <v>25.2</v>
      </c>
      <c r="H32" s="396">
        <v>25.2</v>
      </c>
      <c r="I32" s="396">
        <v>25.2</v>
      </c>
      <c r="J32" s="396">
        <v>25.2</v>
      </c>
      <c r="K32" s="396">
        <v>25.2</v>
      </c>
      <c r="L32" s="397">
        <v>25.2</v>
      </c>
      <c r="M32" s="397">
        <v>25.2</v>
      </c>
      <c r="N32" s="397">
        <v>25.2</v>
      </c>
      <c r="O32" s="397">
        <v>25.2</v>
      </c>
      <c r="P32" s="397">
        <v>25.2</v>
      </c>
      <c r="Q32" s="397">
        <v>25.2</v>
      </c>
      <c r="R32" s="397">
        <v>25.2</v>
      </c>
      <c r="S32" s="397">
        <v>25.2</v>
      </c>
      <c r="T32" s="397">
        <v>25.2</v>
      </c>
      <c r="U32" s="397">
        <v>25.2</v>
      </c>
      <c r="V32" s="397">
        <v>25.2</v>
      </c>
      <c r="W32" s="397">
        <v>25.2</v>
      </c>
      <c r="X32" s="397">
        <v>25.2</v>
      </c>
      <c r="Y32" s="397">
        <v>25.2</v>
      </c>
      <c r="Z32" s="397">
        <v>25.2</v>
      </c>
      <c r="AA32" s="397">
        <v>25.2</v>
      </c>
      <c r="AB32" s="397">
        <v>25.2</v>
      </c>
      <c r="AC32" s="397">
        <v>25.2</v>
      </c>
      <c r="AD32" s="397">
        <v>25.2</v>
      </c>
      <c r="AE32" s="397">
        <v>25.2</v>
      </c>
      <c r="AF32" s="397">
        <v>25.2</v>
      </c>
      <c r="AG32" s="397">
        <v>25.2</v>
      </c>
      <c r="AH32" s="397">
        <v>25.2</v>
      </c>
      <c r="AI32" s="397">
        <v>25.2</v>
      </c>
      <c r="AJ32" s="397">
        <v>25.2</v>
      </c>
      <c r="AK32" s="397">
        <v>25.2</v>
      </c>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row>
    <row r="33" spans="2:88" x14ac:dyDescent="0.2">
      <c r="B33" s="530" t="s">
        <v>238</v>
      </c>
      <c r="C33" s="531" t="s">
        <v>239</v>
      </c>
      <c r="D33" s="532" t="s">
        <v>78</v>
      </c>
      <c r="E33" s="532" t="s">
        <v>144</v>
      </c>
      <c r="F33" s="533">
        <v>1</v>
      </c>
      <c r="G33" s="1467">
        <v>12.6</v>
      </c>
      <c r="H33" s="396">
        <v>12.6</v>
      </c>
      <c r="I33" s="396">
        <v>12.6</v>
      </c>
      <c r="J33" s="396">
        <v>12.6</v>
      </c>
      <c r="K33" s="396">
        <v>12.6</v>
      </c>
      <c r="L33" s="397">
        <v>12.6</v>
      </c>
      <c r="M33" s="397">
        <v>12.6</v>
      </c>
      <c r="N33" s="397">
        <v>12.6</v>
      </c>
      <c r="O33" s="397">
        <v>12.6</v>
      </c>
      <c r="P33" s="397">
        <v>12.6</v>
      </c>
      <c r="Q33" s="397">
        <v>12.6</v>
      </c>
      <c r="R33" s="397">
        <v>12.6</v>
      </c>
      <c r="S33" s="397">
        <v>12.6</v>
      </c>
      <c r="T33" s="397">
        <v>12.6</v>
      </c>
      <c r="U33" s="397">
        <v>12.6</v>
      </c>
      <c r="V33" s="397">
        <v>12.6</v>
      </c>
      <c r="W33" s="397">
        <v>12.6</v>
      </c>
      <c r="X33" s="397">
        <v>12.6</v>
      </c>
      <c r="Y33" s="397">
        <v>12.6</v>
      </c>
      <c r="Z33" s="397">
        <v>12.6</v>
      </c>
      <c r="AA33" s="397">
        <v>12.6</v>
      </c>
      <c r="AB33" s="397">
        <v>12.6</v>
      </c>
      <c r="AC33" s="397">
        <v>12.6</v>
      </c>
      <c r="AD33" s="397">
        <v>12.6</v>
      </c>
      <c r="AE33" s="397">
        <v>12.6</v>
      </c>
      <c r="AF33" s="397">
        <v>12.6</v>
      </c>
      <c r="AG33" s="397">
        <v>12.6</v>
      </c>
      <c r="AH33" s="397">
        <v>12.6</v>
      </c>
      <c r="AI33" s="397">
        <v>12.6</v>
      </c>
      <c r="AJ33" s="397">
        <v>12.6</v>
      </c>
      <c r="AK33" s="397">
        <v>12.6</v>
      </c>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row>
    <row r="34" spans="2:88" x14ac:dyDescent="0.2">
      <c r="B34" s="530" t="s">
        <v>240</v>
      </c>
      <c r="C34" s="531" t="s">
        <v>241</v>
      </c>
      <c r="D34" s="532" t="s">
        <v>78</v>
      </c>
      <c r="E34" s="532" t="s">
        <v>144</v>
      </c>
      <c r="F34" s="533">
        <v>1</v>
      </c>
      <c r="G34" s="1467">
        <v>34.600000000000009</v>
      </c>
      <c r="H34" s="396">
        <v>79.3</v>
      </c>
      <c r="I34" s="396">
        <v>0</v>
      </c>
      <c r="J34" s="396">
        <v>0</v>
      </c>
      <c r="K34" s="396">
        <v>12.300000000000011</v>
      </c>
      <c r="L34" s="397">
        <v>0</v>
      </c>
      <c r="M34" s="397">
        <v>0</v>
      </c>
      <c r="N34" s="397">
        <v>0</v>
      </c>
      <c r="O34" s="397">
        <v>7.9000000000000057</v>
      </c>
      <c r="P34" s="397">
        <v>7.9000000000000057</v>
      </c>
      <c r="Q34" s="397">
        <v>7.9000000000000057</v>
      </c>
      <c r="R34" s="397">
        <v>7.9000000000000057</v>
      </c>
      <c r="S34" s="397">
        <v>7.9000000000000057</v>
      </c>
      <c r="T34" s="397">
        <v>7.9000000000000057</v>
      </c>
      <c r="U34" s="397">
        <v>7.9000000000000057</v>
      </c>
      <c r="V34" s="397">
        <v>7.9000000000000057</v>
      </c>
      <c r="W34" s="397">
        <v>7.9000000000000057</v>
      </c>
      <c r="X34" s="397">
        <v>7.9000000000000057</v>
      </c>
      <c r="Y34" s="397">
        <v>7.9000000000000057</v>
      </c>
      <c r="Z34" s="397">
        <v>7.9000000000000057</v>
      </c>
      <c r="AA34" s="397">
        <v>7.9000000000000057</v>
      </c>
      <c r="AB34" s="397">
        <v>7.9000000000000057</v>
      </c>
      <c r="AC34" s="397">
        <v>7.9000000000000057</v>
      </c>
      <c r="AD34" s="397">
        <v>7.9000000000000057</v>
      </c>
      <c r="AE34" s="397">
        <v>7.9000000000000057</v>
      </c>
      <c r="AF34" s="397">
        <v>7.9000000000000057</v>
      </c>
      <c r="AG34" s="397">
        <v>7.9000000000000057</v>
      </c>
      <c r="AH34" s="397">
        <v>7.9000000000000057</v>
      </c>
      <c r="AI34" s="397">
        <v>7.9000000000000057</v>
      </c>
      <c r="AJ34" s="397">
        <v>7.9000000000000057</v>
      </c>
      <c r="AK34" s="397">
        <v>7.9000000000000057</v>
      </c>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row>
    <row r="35" spans="2:88" x14ac:dyDescent="0.2">
      <c r="B35" s="530" t="s">
        <v>242</v>
      </c>
      <c r="C35" s="531" t="s">
        <v>243</v>
      </c>
      <c r="D35" s="532" t="s">
        <v>78</v>
      </c>
      <c r="E35" s="532" t="s">
        <v>144</v>
      </c>
      <c r="F35" s="533">
        <v>1</v>
      </c>
      <c r="G35" s="396">
        <v>0</v>
      </c>
      <c r="H35" s="396">
        <v>0</v>
      </c>
      <c r="I35" s="396">
        <v>0</v>
      </c>
      <c r="J35" s="396">
        <v>0</v>
      </c>
      <c r="K35" s="396">
        <v>0</v>
      </c>
      <c r="L35" s="397">
        <v>0</v>
      </c>
      <c r="M35" s="397">
        <v>0</v>
      </c>
      <c r="N35" s="397">
        <v>0</v>
      </c>
      <c r="O35" s="397">
        <v>0</v>
      </c>
      <c r="P35" s="397">
        <v>0</v>
      </c>
      <c r="Q35" s="397">
        <v>0</v>
      </c>
      <c r="R35" s="397">
        <v>0</v>
      </c>
      <c r="S35" s="397">
        <v>0</v>
      </c>
      <c r="T35" s="397">
        <v>0</v>
      </c>
      <c r="U35" s="397">
        <v>0</v>
      </c>
      <c r="V35" s="397">
        <v>0</v>
      </c>
      <c r="W35" s="397">
        <v>0</v>
      </c>
      <c r="X35" s="397">
        <v>0</v>
      </c>
      <c r="Y35" s="397">
        <v>0</v>
      </c>
      <c r="Z35" s="397">
        <v>0</v>
      </c>
      <c r="AA35" s="397">
        <v>0</v>
      </c>
      <c r="AB35" s="397">
        <v>0</v>
      </c>
      <c r="AC35" s="397">
        <v>0</v>
      </c>
      <c r="AD35" s="397">
        <v>0</v>
      </c>
      <c r="AE35" s="397">
        <v>0</v>
      </c>
      <c r="AF35" s="397">
        <v>0</v>
      </c>
      <c r="AG35" s="397">
        <v>0</v>
      </c>
      <c r="AH35" s="397">
        <v>0</v>
      </c>
      <c r="AI35" s="397">
        <v>0</v>
      </c>
      <c r="AJ35" s="397">
        <v>0</v>
      </c>
      <c r="AK35" s="397">
        <v>0</v>
      </c>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row>
    <row r="36" spans="2:88" x14ac:dyDescent="0.2">
      <c r="B36" s="530" t="s">
        <v>244</v>
      </c>
      <c r="C36" s="531" t="s">
        <v>245</v>
      </c>
      <c r="D36" s="532" t="s">
        <v>78</v>
      </c>
      <c r="E36" s="532" t="s">
        <v>144</v>
      </c>
      <c r="F36" s="533">
        <v>1</v>
      </c>
      <c r="G36" s="396">
        <v>0</v>
      </c>
      <c r="H36" s="396">
        <v>0</v>
      </c>
      <c r="I36" s="396">
        <v>0</v>
      </c>
      <c r="J36" s="396">
        <v>0</v>
      </c>
      <c r="K36" s="396">
        <v>0</v>
      </c>
      <c r="L36" s="397">
        <v>0</v>
      </c>
      <c r="M36" s="397">
        <v>0</v>
      </c>
      <c r="N36" s="397">
        <v>0</v>
      </c>
      <c r="O36" s="397">
        <v>0</v>
      </c>
      <c r="P36" s="397">
        <v>0</v>
      </c>
      <c r="Q36" s="397">
        <v>0</v>
      </c>
      <c r="R36" s="397">
        <v>0</v>
      </c>
      <c r="S36" s="397">
        <v>0</v>
      </c>
      <c r="T36" s="397">
        <v>0</v>
      </c>
      <c r="U36" s="397">
        <v>0</v>
      </c>
      <c r="V36" s="397">
        <v>0</v>
      </c>
      <c r="W36" s="397">
        <v>0</v>
      </c>
      <c r="X36" s="397">
        <v>0</v>
      </c>
      <c r="Y36" s="397">
        <v>0</v>
      </c>
      <c r="Z36" s="397">
        <v>0</v>
      </c>
      <c r="AA36" s="397">
        <v>0</v>
      </c>
      <c r="AB36" s="397">
        <v>0</v>
      </c>
      <c r="AC36" s="397">
        <v>0</v>
      </c>
      <c r="AD36" s="397">
        <v>0</v>
      </c>
      <c r="AE36" s="397">
        <v>0</v>
      </c>
      <c r="AF36" s="397">
        <v>0</v>
      </c>
      <c r="AG36" s="397">
        <v>0</v>
      </c>
      <c r="AH36" s="397">
        <v>0</v>
      </c>
      <c r="AI36" s="397">
        <v>0</v>
      </c>
      <c r="AJ36" s="397">
        <v>0</v>
      </c>
      <c r="AK36" s="397">
        <v>0</v>
      </c>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7"/>
      <c r="CF36" s="397"/>
      <c r="CG36" s="397"/>
      <c r="CH36" s="397"/>
      <c r="CI36" s="397"/>
      <c r="CJ36" s="397"/>
    </row>
    <row r="37" spans="2:88" x14ac:dyDescent="0.2">
      <c r="B37" s="530" t="s">
        <v>246</v>
      </c>
      <c r="C37" s="531" t="s">
        <v>245</v>
      </c>
      <c r="D37" s="532" t="s">
        <v>78</v>
      </c>
      <c r="E37" s="532" t="s">
        <v>144</v>
      </c>
      <c r="F37" s="533">
        <v>1</v>
      </c>
      <c r="G37" s="396">
        <v>0</v>
      </c>
      <c r="H37" s="396">
        <v>0</v>
      </c>
      <c r="I37" s="396">
        <v>0</v>
      </c>
      <c r="J37" s="396">
        <v>0</v>
      </c>
      <c r="K37" s="396">
        <v>0</v>
      </c>
      <c r="L37" s="397">
        <v>0</v>
      </c>
      <c r="M37" s="397">
        <v>0</v>
      </c>
      <c r="N37" s="397">
        <v>0</v>
      </c>
      <c r="O37" s="397">
        <v>0</v>
      </c>
      <c r="P37" s="397">
        <v>0</v>
      </c>
      <c r="Q37" s="397">
        <v>0</v>
      </c>
      <c r="R37" s="397">
        <v>0</v>
      </c>
      <c r="S37" s="397">
        <v>0</v>
      </c>
      <c r="T37" s="397">
        <v>0</v>
      </c>
      <c r="U37" s="397">
        <v>0</v>
      </c>
      <c r="V37" s="397">
        <v>0</v>
      </c>
      <c r="W37" s="397">
        <v>0</v>
      </c>
      <c r="X37" s="397">
        <v>0</v>
      </c>
      <c r="Y37" s="397">
        <v>0</v>
      </c>
      <c r="Z37" s="397">
        <v>0</v>
      </c>
      <c r="AA37" s="397">
        <v>0</v>
      </c>
      <c r="AB37" s="397">
        <v>0</v>
      </c>
      <c r="AC37" s="397">
        <v>0</v>
      </c>
      <c r="AD37" s="397">
        <v>0</v>
      </c>
      <c r="AE37" s="397">
        <v>0</v>
      </c>
      <c r="AF37" s="397">
        <v>0</v>
      </c>
      <c r="AG37" s="397">
        <v>0</v>
      </c>
      <c r="AH37" s="397">
        <v>0</v>
      </c>
      <c r="AI37" s="397">
        <v>0</v>
      </c>
      <c r="AJ37" s="397">
        <v>0</v>
      </c>
      <c r="AK37" s="397">
        <v>0</v>
      </c>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T37" s="397"/>
      <c r="BU37" s="397"/>
      <c r="BV37" s="397"/>
      <c r="BW37" s="397"/>
      <c r="BX37" s="397"/>
      <c r="BY37" s="397"/>
      <c r="BZ37" s="397"/>
      <c r="CA37" s="397"/>
      <c r="CB37" s="397"/>
      <c r="CC37" s="397"/>
      <c r="CD37" s="397"/>
      <c r="CE37" s="397"/>
      <c r="CF37" s="397"/>
      <c r="CG37" s="397"/>
      <c r="CH37" s="397"/>
      <c r="CI37" s="397"/>
      <c r="CJ37" s="397"/>
    </row>
    <row r="38" spans="2:88" ht="15" thickBot="1" x14ac:dyDescent="0.25">
      <c r="B38" s="534" t="s">
        <v>247</v>
      </c>
      <c r="C38" s="535" t="s">
        <v>245</v>
      </c>
      <c r="D38" s="536" t="s">
        <v>78</v>
      </c>
      <c r="E38" s="536" t="s">
        <v>144</v>
      </c>
      <c r="F38" s="537">
        <v>1</v>
      </c>
      <c r="G38" s="401">
        <v>0</v>
      </c>
      <c r="H38" s="401">
        <v>0</v>
      </c>
      <c r="I38" s="401">
        <v>0</v>
      </c>
      <c r="J38" s="401">
        <v>0</v>
      </c>
      <c r="K38" s="401">
        <v>0</v>
      </c>
      <c r="L38" s="402">
        <v>0</v>
      </c>
      <c r="M38" s="402">
        <v>0</v>
      </c>
      <c r="N38" s="402">
        <v>0</v>
      </c>
      <c r="O38" s="402">
        <v>0</v>
      </c>
      <c r="P38" s="402">
        <v>0</v>
      </c>
      <c r="Q38" s="402">
        <v>0</v>
      </c>
      <c r="R38" s="402">
        <v>0</v>
      </c>
      <c r="S38" s="402">
        <v>0</v>
      </c>
      <c r="T38" s="402">
        <v>0</v>
      </c>
      <c r="U38" s="402">
        <v>0</v>
      </c>
      <c r="V38" s="402">
        <v>0</v>
      </c>
      <c r="W38" s="402">
        <v>0</v>
      </c>
      <c r="X38" s="402">
        <v>0</v>
      </c>
      <c r="Y38" s="402">
        <v>0</v>
      </c>
      <c r="Z38" s="402">
        <v>0</v>
      </c>
      <c r="AA38" s="402">
        <v>0</v>
      </c>
      <c r="AB38" s="402">
        <v>0</v>
      </c>
      <c r="AC38" s="402">
        <v>0</v>
      </c>
      <c r="AD38" s="402">
        <v>0</v>
      </c>
      <c r="AE38" s="402">
        <v>0</v>
      </c>
      <c r="AF38" s="402">
        <v>0</v>
      </c>
      <c r="AG38" s="402">
        <v>0</v>
      </c>
      <c r="AH38" s="402">
        <v>0</v>
      </c>
      <c r="AI38" s="402">
        <v>0</v>
      </c>
      <c r="AJ38" s="402">
        <v>0</v>
      </c>
      <c r="AK38" s="402">
        <v>0</v>
      </c>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row>
    <row r="39" spans="2:88" ht="15" thickBot="1" x14ac:dyDescent="0.25"/>
    <row r="40" spans="2:88" ht="87.75" customHeight="1" x14ac:dyDescent="0.2">
      <c r="B40" s="524" t="s">
        <v>248</v>
      </c>
      <c r="G40" s="1465"/>
      <c r="H40" s="1465"/>
      <c r="I40" s="1465"/>
      <c r="J40" s="1465"/>
      <c r="K40" s="1465"/>
      <c r="L40" s="1465"/>
      <c r="M40" s="1465"/>
      <c r="N40" s="1465"/>
      <c r="O40" s="1465"/>
      <c r="P40" s="1465"/>
      <c r="Q40" s="1465"/>
      <c r="R40" s="1465"/>
      <c r="S40" s="1465"/>
      <c r="T40" s="1465"/>
      <c r="U40" s="1465"/>
      <c r="V40" s="1465"/>
      <c r="W40" s="1465"/>
      <c r="X40" s="1465"/>
      <c r="Y40" s="1465"/>
      <c r="Z40" s="1465"/>
      <c r="AA40" s="1465"/>
      <c r="AB40" s="1465"/>
      <c r="AC40" s="1465"/>
      <c r="AD40" s="1465"/>
      <c r="AE40" s="1465"/>
      <c r="AF40" s="1465"/>
      <c r="AG40" s="1465"/>
      <c r="AH40" s="1465"/>
      <c r="AI40" s="1465"/>
      <c r="AJ40" s="1465"/>
      <c r="AK40" s="1465"/>
    </row>
    <row r="41" spans="2:88" ht="13.5" customHeight="1" thickBot="1" x14ac:dyDescent="0.25">
      <c r="B41" s="538" t="s">
        <v>62</v>
      </c>
      <c r="C41" s="539" t="s">
        <v>110</v>
      </c>
      <c r="D41" s="539" t="s">
        <v>63</v>
      </c>
      <c r="E41" s="539" t="s">
        <v>111</v>
      </c>
      <c r="F41" s="540" t="s">
        <v>112</v>
      </c>
      <c r="G41" s="541" t="s">
        <v>113</v>
      </c>
      <c r="H41" s="539" t="s">
        <v>114</v>
      </c>
      <c r="I41" s="539" t="s">
        <v>115</v>
      </c>
      <c r="J41" s="539" t="s">
        <v>116</v>
      </c>
      <c r="K41" s="539" t="s">
        <v>117</v>
      </c>
      <c r="L41" s="539" t="s">
        <v>118</v>
      </c>
      <c r="M41" s="539" t="s">
        <v>119</v>
      </c>
      <c r="N41" s="539" t="s">
        <v>120</v>
      </c>
      <c r="O41" s="539" t="s">
        <v>121</v>
      </c>
      <c r="P41" s="539" t="s">
        <v>122</v>
      </c>
      <c r="Q41" s="539" t="s">
        <v>123</v>
      </c>
      <c r="R41" s="539" t="s">
        <v>124</v>
      </c>
      <c r="S41" s="539" t="s">
        <v>153</v>
      </c>
      <c r="T41" s="539" t="s">
        <v>154</v>
      </c>
      <c r="U41" s="539" t="s">
        <v>155</v>
      </c>
      <c r="V41" s="539" t="s">
        <v>156</v>
      </c>
      <c r="W41" s="539" t="s">
        <v>125</v>
      </c>
      <c r="X41" s="539" t="s">
        <v>157</v>
      </c>
      <c r="Y41" s="539" t="s">
        <v>158</v>
      </c>
      <c r="Z41" s="539" t="s">
        <v>159</v>
      </c>
      <c r="AA41" s="539" t="s">
        <v>160</v>
      </c>
      <c r="AB41" s="539" t="s">
        <v>126</v>
      </c>
      <c r="AC41" s="539" t="s">
        <v>161</v>
      </c>
      <c r="AD41" s="539" t="s">
        <v>162</v>
      </c>
      <c r="AE41" s="539" t="s">
        <v>163</v>
      </c>
      <c r="AF41" s="539" t="s">
        <v>164</v>
      </c>
      <c r="AG41" s="539" t="s">
        <v>127</v>
      </c>
      <c r="AH41" s="539" t="s">
        <v>165</v>
      </c>
      <c r="AI41" s="539" t="s">
        <v>166</v>
      </c>
      <c r="AJ41" s="539" t="s">
        <v>167</v>
      </c>
      <c r="AK41" s="539" t="s">
        <v>168</v>
      </c>
      <c r="AL41" s="539" t="s">
        <v>128</v>
      </c>
      <c r="AM41" s="539" t="s">
        <v>169</v>
      </c>
      <c r="AN41" s="539" t="s">
        <v>170</v>
      </c>
      <c r="AO41" s="539" t="s">
        <v>171</v>
      </c>
      <c r="AP41" s="539" t="s">
        <v>172</v>
      </c>
      <c r="AQ41" s="539" t="s">
        <v>129</v>
      </c>
      <c r="AR41" s="539" t="s">
        <v>173</v>
      </c>
      <c r="AS41" s="539" t="s">
        <v>174</v>
      </c>
      <c r="AT41" s="539" t="s">
        <v>175</v>
      </c>
      <c r="AU41" s="539" t="s">
        <v>176</v>
      </c>
      <c r="AV41" s="539" t="s">
        <v>130</v>
      </c>
      <c r="AW41" s="539" t="s">
        <v>177</v>
      </c>
      <c r="AX41" s="539" t="s">
        <v>178</v>
      </c>
      <c r="AY41" s="539" t="s">
        <v>179</v>
      </c>
      <c r="AZ41" s="539" t="s">
        <v>180</v>
      </c>
      <c r="BA41" s="539" t="s">
        <v>131</v>
      </c>
      <c r="BB41" s="539" t="s">
        <v>181</v>
      </c>
      <c r="BC41" s="539" t="s">
        <v>182</v>
      </c>
      <c r="BD41" s="539" t="s">
        <v>183</v>
      </c>
      <c r="BE41" s="539" t="s">
        <v>184</v>
      </c>
      <c r="BF41" s="539" t="s">
        <v>132</v>
      </c>
      <c r="BG41" s="539" t="s">
        <v>185</v>
      </c>
      <c r="BH41" s="539" t="s">
        <v>186</v>
      </c>
      <c r="BI41" s="539" t="s">
        <v>187</v>
      </c>
      <c r="BJ41" s="539" t="s">
        <v>188</v>
      </c>
      <c r="BK41" s="539" t="s">
        <v>133</v>
      </c>
      <c r="BL41" s="539" t="s">
        <v>189</v>
      </c>
      <c r="BM41" s="539" t="s">
        <v>190</v>
      </c>
      <c r="BN41" s="539" t="s">
        <v>191</v>
      </c>
      <c r="BO41" s="539" t="s">
        <v>192</v>
      </c>
      <c r="BP41" s="539" t="s">
        <v>134</v>
      </c>
      <c r="BQ41" s="539" t="s">
        <v>193</v>
      </c>
      <c r="BR41" s="539" t="s">
        <v>194</v>
      </c>
      <c r="BS41" s="539" t="s">
        <v>195</v>
      </c>
      <c r="BT41" s="539" t="s">
        <v>196</v>
      </c>
      <c r="BU41" s="539" t="s">
        <v>135</v>
      </c>
      <c r="BV41" s="539" t="s">
        <v>197</v>
      </c>
      <c r="BW41" s="539" t="s">
        <v>198</v>
      </c>
      <c r="BX41" s="539" t="s">
        <v>199</v>
      </c>
      <c r="BY41" s="539" t="s">
        <v>200</v>
      </c>
      <c r="BZ41" s="539" t="s">
        <v>136</v>
      </c>
      <c r="CA41" s="539" t="s">
        <v>201</v>
      </c>
      <c r="CB41" s="539" t="s">
        <v>202</v>
      </c>
      <c r="CC41" s="539" t="s">
        <v>203</v>
      </c>
      <c r="CD41" s="539" t="s">
        <v>204</v>
      </c>
      <c r="CE41" s="539" t="s">
        <v>137</v>
      </c>
      <c r="CF41" s="539" t="s">
        <v>205</v>
      </c>
      <c r="CG41" s="539" t="s">
        <v>206</v>
      </c>
      <c r="CH41" s="539" t="s">
        <v>207</v>
      </c>
      <c r="CI41" s="539" t="s">
        <v>208</v>
      </c>
      <c r="CJ41" s="539" t="s">
        <v>209</v>
      </c>
    </row>
    <row r="42" spans="2:88" ht="28.5" customHeight="1" x14ac:dyDescent="0.2">
      <c r="B42" s="1422" t="s">
        <v>249</v>
      </c>
      <c r="C42" s="1423" t="s">
        <v>250</v>
      </c>
      <c r="D42" s="1424" t="s">
        <v>78</v>
      </c>
      <c r="E42" s="1424" t="s">
        <v>251</v>
      </c>
      <c r="F42" s="1425">
        <v>0</v>
      </c>
      <c r="G42" s="1426">
        <v>1.6020000000000001</v>
      </c>
      <c r="H42" s="1426">
        <v>1.6800000000000002</v>
      </c>
      <c r="I42" s="1426">
        <v>1.6970000000000001</v>
      </c>
      <c r="J42" s="1426">
        <v>1.7770000000000001</v>
      </c>
      <c r="K42" s="1426">
        <v>2.8970000000000002</v>
      </c>
      <c r="L42" s="1426">
        <v>2.9870000000000001</v>
      </c>
      <c r="M42" s="1426">
        <v>3.077</v>
      </c>
      <c r="N42" s="1426">
        <v>3.1669999999999998</v>
      </c>
      <c r="O42" s="1426">
        <v>3.4369999999999998</v>
      </c>
      <c r="P42" s="1426">
        <v>3.4469999999999996</v>
      </c>
      <c r="Q42" s="1426">
        <v>3.4569999999999994</v>
      </c>
      <c r="R42" s="1426">
        <v>3.4669999999999992</v>
      </c>
      <c r="S42" s="1426">
        <v>3.476999999999999</v>
      </c>
      <c r="T42" s="1426">
        <v>3.4869999999999988</v>
      </c>
      <c r="U42" s="1426">
        <v>3.4969999999999986</v>
      </c>
      <c r="V42" s="1426">
        <v>3.5069999999999983</v>
      </c>
      <c r="W42" s="1426">
        <v>3.5169999999999981</v>
      </c>
      <c r="X42" s="1426">
        <v>3.5269999999999979</v>
      </c>
      <c r="Y42" s="1426">
        <v>3.5369999999999977</v>
      </c>
      <c r="Z42" s="1426">
        <v>3.5469999999999975</v>
      </c>
      <c r="AA42" s="1426">
        <v>3.5569999999999973</v>
      </c>
      <c r="AB42" s="1426">
        <v>3.5669999999999971</v>
      </c>
      <c r="AC42" s="1426">
        <v>3.5769999999999968</v>
      </c>
      <c r="AD42" s="1426">
        <v>3.5869999999999966</v>
      </c>
      <c r="AE42" s="1426">
        <v>3.5969999999999964</v>
      </c>
      <c r="AF42" s="1426">
        <v>3.6069999999999962</v>
      </c>
      <c r="AG42" s="1426">
        <v>3.616999999999996</v>
      </c>
      <c r="AH42" s="1426">
        <v>3.6269999999999958</v>
      </c>
      <c r="AI42" s="1426">
        <v>3.6369999999999956</v>
      </c>
      <c r="AJ42" s="1426">
        <v>3.6469999999999954</v>
      </c>
      <c r="AK42" s="1426">
        <v>3.6569999999999951</v>
      </c>
      <c r="AL42" s="1427"/>
      <c r="AM42" s="1427"/>
      <c r="AN42" s="1427"/>
      <c r="AO42" s="1427"/>
      <c r="AP42" s="1427"/>
      <c r="AQ42" s="1427"/>
      <c r="AR42" s="1427"/>
      <c r="AS42" s="1427"/>
      <c r="AT42" s="1427"/>
      <c r="AU42" s="1427"/>
      <c r="AV42" s="1427"/>
      <c r="AW42" s="1427"/>
      <c r="AX42" s="1427"/>
      <c r="AY42" s="1427"/>
      <c r="AZ42" s="1427"/>
      <c r="BA42" s="1427"/>
      <c r="BB42" s="1427"/>
      <c r="BC42" s="1427"/>
      <c r="BD42" s="1427"/>
      <c r="BE42" s="1427"/>
      <c r="BF42" s="1427"/>
      <c r="BG42" s="1427"/>
      <c r="BH42" s="1427"/>
      <c r="BI42" s="1427"/>
      <c r="BJ42" s="1427"/>
      <c r="BK42" s="1427"/>
      <c r="BL42" s="1427"/>
      <c r="BM42" s="1427"/>
      <c r="BN42" s="1427"/>
      <c r="BO42" s="1427"/>
      <c r="BP42" s="1427"/>
      <c r="BQ42" s="1427"/>
      <c r="BR42" s="1427"/>
      <c r="BS42" s="1427"/>
      <c r="BT42" s="1427"/>
      <c r="BU42" s="1427"/>
      <c r="BV42" s="1427"/>
      <c r="BW42" s="1427"/>
      <c r="BX42" s="1427"/>
      <c r="BY42" s="1427"/>
      <c r="BZ42" s="1427"/>
      <c r="CA42" s="1427"/>
      <c r="CB42" s="1427"/>
      <c r="CC42" s="1427"/>
      <c r="CD42" s="1427"/>
      <c r="CE42" s="1427"/>
      <c r="CF42" s="1427"/>
      <c r="CG42" s="1427"/>
      <c r="CH42" s="1427"/>
      <c r="CI42" s="1427"/>
      <c r="CJ42" s="1427"/>
    </row>
    <row r="43" spans="2:88" ht="13.5" customHeight="1" x14ac:dyDescent="0.2">
      <c r="B43" s="582" t="s">
        <v>252</v>
      </c>
      <c r="C43" s="583" t="s">
        <v>253</v>
      </c>
      <c r="D43" s="584" t="s">
        <v>254</v>
      </c>
      <c r="E43" s="584" t="s">
        <v>251</v>
      </c>
      <c r="F43" s="585">
        <v>0</v>
      </c>
      <c r="G43" s="1433">
        <f>SUM(G44:G48)</f>
        <v>0</v>
      </c>
      <c r="H43" s="1433">
        <f t="shared" ref="H43:BS43" si="4">SUM(H44:H48)</f>
        <v>7.8E-2</v>
      </c>
      <c r="I43" s="1433">
        <f t="shared" si="4"/>
        <v>1.7000000000000001E-2</v>
      </c>
      <c r="J43" s="1433">
        <f t="shared" si="4"/>
        <v>0.08</v>
      </c>
      <c r="K43" s="1433">
        <f t="shared" si="4"/>
        <v>0.08</v>
      </c>
      <c r="L43" s="1433">
        <f t="shared" si="4"/>
        <v>0.09</v>
      </c>
      <c r="M43" s="1433">
        <f t="shared" si="4"/>
        <v>0.09</v>
      </c>
      <c r="N43" s="1433">
        <f t="shared" si="4"/>
        <v>0.09</v>
      </c>
      <c r="O43" s="1433">
        <f t="shared" si="4"/>
        <v>0.01</v>
      </c>
      <c r="P43" s="1433">
        <f t="shared" si="4"/>
        <v>0.01</v>
      </c>
      <c r="Q43" s="1433">
        <f t="shared" si="4"/>
        <v>0.01</v>
      </c>
      <c r="R43" s="1433">
        <f t="shared" si="4"/>
        <v>0.01</v>
      </c>
      <c r="S43" s="1433">
        <f t="shared" si="4"/>
        <v>0.01</v>
      </c>
      <c r="T43" s="1433">
        <f t="shared" si="4"/>
        <v>0.01</v>
      </c>
      <c r="U43" s="1433">
        <f t="shared" si="4"/>
        <v>0.01</v>
      </c>
      <c r="V43" s="1433">
        <f t="shared" si="4"/>
        <v>0.01</v>
      </c>
      <c r="W43" s="1433">
        <f t="shared" si="4"/>
        <v>0.01</v>
      </c>
      <c r="X43" s="1433">
        <f t="shared" si="4"/>
        <v>0.01</v>
      </c>
      <c r="Y43" s="1433">
        <f t="shared" si="4"/>
        <v>0.01</v>
      </c>
      <c r="Z43" s="1433">
        <f t="shared" si="4"/>
        <v>0.01</v>
      </c>
      <c r="AA43" s="1433">
        <f t="shared" si="4"/>
        <v>0.01</v>
      </c>
      <c r="AB43" s="1433">
        <f t="shared" si="4"/>
        <v>0.01</v>
      </c>
      <c r="AC43" s="1433">
        <f t="shared" si="4"/>
        <v>0.01</v>
      </c>
      <c r="AD43" s="1433">
        <f t="shared" si="4"/>
        <v>0.01</v>
      </c>
      <c r="AE43" s="1433">
        <f t="shared" si="4"/>
        <v>0.01</v>
      </c>
      <c r="AF43" s="1433">
        <f t="shared" si="4"/>
        <v>0.01</v>
      </c>
      <c r="AG43" s="1433">
        <f t="shared" si="4"/>
        <v>0.01</v>
      </c>
      <c r="AH43" s="1433">
        <f t="shared" si="4"/>
        <v>0.01</v>
      </c>
      <c r="AI43" s="1433">
        <f t="shared" si="4"/>
        <v>0.01</v>
      </c>
      <c r="AJ43" s="1433">
        <f t="shared" si="4"/>
        <v>0.01</v>
      </c>
      <c r="AK43" s="1433">
        <f t="shared" si="4"/>
        <v>0.01</v>
      </c>
      <c r="AL43" s="1433">
        <f t="shared" si="4"/>
        <v>0</v>
      </c>
      <c r="AM43" s="1433">
        <f t="shared" si="4"/>
        <v>0</v>
      </c>
      <c r="AN43" s="1433">
        <f t="shared" si="4"/>
        <v>0</v>
      </c>
      <c r="AO43" s="1433">
        <f t="shared" si="4"/>
        <v>0</v>
      </c>
      <c r="AP43" s="1433">
        <f t="shared" si="4"/>
        <v>0</v>
      </c>
      <c r="AQ43" s="1433">
        <f t="shared" si="4"/>
        <v>0</v>
      </c>
      <c r="AR43" s="1433">
        <f t="shared" si="4"/>
        <v>0</v>
      </c>
      <c r="AS43" s="1433">
        <f t="shared" si="4"/>
        <v>0</v>
      </c>
      <c r="AT43" s="1433">
        <f t="shared" si="4"/>
        <v>0</v>
      </c>
      <c r="AU43" s="1433">
        <f t="shared" si="4"/>
        <v>0</v>
      </c>
      <c r="AV43" s="1433">
        <f t="shared" si="4"/>
        <v>0</v>
      </c>
      <c r="AW43" s="1433">
        <f t="shared" si="4"/>
        <v>0</v>
      </c>
      <c r="AX43" s="1433">
        <f t="shared" si="4"/>
        <v>0</v>
      </c>
      <c r="AY43" s="1433">
        <f t="shared" si="4"/>
        <v>0</v>
      </c>
      <c r="AZ43" s="1433">
        <f t="shared" si="4"/>
        <v>0</v>
      </c>
      <c r="BA43" s="1433">
        <f t="shared" si="4"/>
        <v>0</v>
      </c>
      <c r="BB43" s="1433">
        <f t="shared" si="4"/>
        <v>0</v>
      </c>
      <c r="BC43" s="1433">
        <f t="shared" si="4"/>
        <v>0</v>
      </c>
      <c r="BD43" s="1433">
        <f t="shared" si="4"/>
        <v>0</v>
      </c>
      <c r="BE43" s="1433">
        <f t="shared" si="4"/>
        <v>0</v>
      </c>
      <c r="BF43" s="1433">
        <f t="shared" si="4"/>
        <v>0</v>
      </c>
      <c r="BG43" s="1433">
        <f t="shared" si="4"/>
        <v>0</v>
      </c>
      <c r="BH43" s="1433">
        <f t="shared" si="4"/>
        <v>0</v>
      </c>
      <c r="BI43" s="1433">
        <f t="shared" si="4"/>
        <v>0</v>
      </c>
      <c r="BJ43" s="1433">
        <f t="shared" si="4"/>
        <v>0</v>
      </c>
      <c r="BK43" s="1433">
        <f t="shared" si="4"/>
        <v>0</v>
      </c>
      <c r="BL43" s="1433">
        <f t="shared" si="4"/>
        <v>0</v>
      </c>
      <c r="BM43" s="1433">
        <f t="shared" si="4"/>
        <v>0</v>
      </c>
      <c r="BN43" s="1433">
        <f t="shared" si="4"/>
        <v>0</v>
      </c>
      <c r="BO43" s="1433">
        <f t="shared" si="4"/>
        <v>0</v>
      </c>
      <c r="BP43" s="1433">
        <f t="shared" si="4"/>
        <v>0</v>
      </c>
      <c r="BQ43" s="1433">
        <f t="shared" si="4"/>
        <v>0</v>
      </c>
      <c r="BR43" s="1433">
        <f t="shared" si="4"/>
        <v>0</v>
      </c>
      <c r="BS43" s="1433">
        <f t="shared" si="4"/>
        <v>0</v>
      </c>
      <c r="BT43" s="1433">
        <f t="shared" ref="BT43:CJ43" si="5">SUM(BT44:BT48)</f>
        <v>0</v>
      </c>
      <c r="BU43" s="1433">
        <f t="shared" si="5"/>
        <v>0</v>
      </c>
      <c r="BV43" s="1433">
        <f t="shared" si="5"/>
        <v>0</v>
      </c>
      <c r="BW43" s="1433">
        <f t="shared" si="5"/>
        <v>0</v>
      </c>
      <c r="BX43" s="1433">
        <f t="shared" si="5"/>
        <v>0</v>
      </c>
      <c r="BY43" s="1433">
        <f t="shared" si="5"/>
        <v>0</v>
      </c>
      <c r="BZ43" s="1433">
        <f t="shared" si="5"/>
        <v>0</v>
      </c>
      <c r="CA43" s="1433">
        <f t="shared" si="5"/>
        <v>0</v>
      </c>
      <c r="CB43" s="1433">
        <f t="shared" si="5"/>
        <v>0</v>
      </c>
      <c r="CC43" s="1433">
        <f t="shared" si="5"/>
        <v>0</v>
      </c>
      <c r="CD43" s="1433">
        <f t="shared" si="5"/>
        <v>0</v>
      </c>
      <c r="CE43" s="1433">
        <f t="shared" si="5"/>
        <v>0</v>
      </c>
      <c r="CF43" s="1433">
        <f t="shared" si="5"/>
        <v>0</v>
      </c>
      <c r="CG43" s="1433">
        <f t="shared" si="5"/>
        <v>0</v>
      </c>
      <c r="CH43" s="1433">
        <f t="shared" si="5"/>
        <v>0</v>
      </c>
      <c r="CI43" s="1433">
        <f t="shared" si="5"/>
        <v>0</v>
      </c>
      <c r="CJ43" s="1433">
        <f t="shared" si="5"/>
        <v>0</v>
      </c>
    </row>
    <row r="44" spans="2:88" ht="32.25" customHeight="1" x14ac:dyDescent="0.2">
      <c r="B44" s="586" t="s">
        <v>255</v>
      </c>
      <c r="C44" s="587" t="s">
        <v>256</v>
      </c>
      <c r="D44" s="588" t="s">
        <v>78</v>
      </c>
      <c r="E44" s="588" t="s">
        <v>251</v>
      </c>
      <c r="F44" s="589">
        <v>0</v>
      </c>
      <c r="G44" s="1262">
        <v>0</v>
      </c>
      <c r="H44" s="1262">
        <v>0</v>
      </c>
      <c r="I44" s="1262">
        <v>0</v>
      </c>
      <c r="J44" s="1262">
        <v>0</v>
      </c>
      <c r="K44" s="1262">
        <v>0</v>
      </c>
      <c r="L44" s="1262">
        <v>0</v>
      </c>
      <c r="M44" s="1262">
        <v>0</v>
      </c>
      <c r="N44" s="1262">
        <v>0</v>
      </c>
      <c r="O44" s="1262">
        <v>0</v>
      </c>
      <c r="P44" s="1262">
        <v>0</v>
      </c>
      <c r="Q44" s="1262">
        <v>0</v>
      </c>
      <c r="R44" s="1262">
        <v>0</v>
      </c>
      <c r="S44" s="1262">
        <v>0</v>
      </c>
      <c r="T44" s="1262">
        <v>0</v>
      </c>
      <c r="U44" s="1262">
        <v>0</v>
      </c>
      <c r="V44" s="1262">
        <v>0</v>
      </c>
      <c r="W44" s="1262">
        <v>0</v>
      </c>
      <c r="X44" s="1262">
        <v>0</v>
      </c>
      <c r="Y44" s="1262">
        <v>0</v>
      </c>
      <c r="Z44" s="1262">
        <v>0</v>
      </c>
      <c r="AA44" s="1262">
        <v>0</v>
      </c>
      <c r="AB44" s="1262">
        <v>0</v>
      </c>
      <c r="AC44" s="1262">
        <v>0</v>
      </c>
      <c r="AD44" s="1262">
        <v>0</v>
      </c>
      <c r="AE44" s="1262">
        <v>0</v>
      </c>
      <c r="AF44" s="1262">
        <v>0</v>
      </c>
      <c r="AG44" s="1262">
        <v>0</v>
      </c>
      <c r="AH44" s="1262">
        <v>0</v>
      </c>
      <c r="AI44" s="1262">
        <v>0</v>
      </c>
      <c r="AJ44" s="1262">
        <v>0</v>
      </c>
      <c r="AK44" s="1262">
        <v>0</v>
      </c>
      <c r="AL44" s="1263"/>
      <c r="AM44" s="1263"/>
      <c r="AN44" s="1263"/>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row>
    <row r="45" spans="2:88" ht="27" customHeight="1" x14ac:dyDescent="0.2">
      <c r="B45" s="586" t="s">
        <v>257</v>
      </c>
      <c r="C45" s="587" t="s">
        <v>258</v>
      </c>
      <c r="D45" s="588" t="s">
        <v>78</v>
      </c>
      <c r="E45" s="588" t="s">
        <v>251</v>
      </c>
      <c r="F45" s="589">
        <v>0</v>
      </c>
      <c r="G45" s="1262">
        <v>0</v>
      </c>
      <c r="H45" s="1262">
        <v>0</v>
      </c>
      <c r="I45" s="1262">
        <v>0</v>
      </c>
      <c r="J45" s="1262">
        <v>0</v>
      </c>
      <c r="K45" s="1262">
        <v>0</v>
      </c>
      <c r="L45" s="1262">
        <v>0</v>
      </c>
      <c r="M45" s="1262">
        <v>0</v>
      </c>
      <c r="N45" s="1262">
        <v>0</v>
      </c>
      <c r="O45" s="1262">
        <v>0</v>
      </c>
      <c r="P45" s="1262">
        <v>0</v>
      </c>
      <c r="Q45" s="1262">
        <v>0</v>
      </c>
      <c r="R45" s="1262">
        <v>0</v>
      </c>
      <c r="S45" s="1262">
        <v>0</v>
      </c>
      <c r="T45" s="1262">
        <v>0</v>
      </c>
      <c r="U45" s="1262">
        <v>0</v>
      </c>
      <c r="V45" s="1262">
        <v>0</v>
      </c>
      <c r="W45" s="1262">
        <v>0</v>
      </c>
      <c r="X45" s="1262">
        <v>0</v>
      </c>
      <c r="Y45" s="1262">
        <v>0</v>
      </c>
      <c r="Z45" s="1262">
        <v>0</v>
      </c>
      <c r="AA45" s="1262">
        <v>0</v>
      </c>
      <c r="AB45" s="1262">
        <v>0</v>
      </c>
      <c r="AC45" s="1262">
        <v>0</v>
      </c>
      <c r="AD45" s="1262">
        <v>0</v>
      </c>
      <c r="AE45" s="1262">
        <v>0</v>
      </c>
      <c r="AF45" s="1262">
        <v>0</v>
      </c>
      <c r="AG45" s="1262">
        <v>0</v>
      </c>
      <c r="AH45" s="1262">
        <v>0</v>
      </c>
      <c r="AI45" s="1262">
        <v>0</v>
      </c>
      <c r="AJ45" s="1262">
        <v>0</v>
      </c>
      <c r="AK45" s="1262">
        <v>0</v>
      </c>
      <c r="AL45" s="1263"/>
      <c r="AM45" s="1263"/>
      <c r="AN45" s="1263"/>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row>
    <row r="46" spans="2:88" ht="27" customHeight="1" x14ac:dyDescent="0.2">
      <c r="B46" s="586" t="s">
        <v>259</v>
      </c>
      <c r="C46" s="587" t="s">
        <v>260</v>
      </c>
      <c r="D46" s="588" t="s">
        <v>78</v>
      </c>
      <c r="E46" s="592" t="s">
        <v>251</v>
      </c>
      <c r="F46" s="593">
        <v>0</v>
      </c>
      <c r="G46" s="1262">
        <v>0</v>
      </c>
      <c r="H46" s="1262">
        <v>0</v>
      </c>
      <c r="I46" s="1262">
        <v>0</v>
      </c>
      <c r="J46" s="1262">
        <v>0</v>
      </c>
      <c r="K46" s="1262">
        <v>0</v>
      </c>
      <c r="L46" s="1262">
        <v>0</v>
      </c>
      <c r="M46" s="1262">
        <v>0</v>
      </c>
      <c r="N46" s="1262">
        <v>0</v>
      </c>
      <c r="O46" s="1262">
        <v>0</v>
      </c>
      <c r="P46" s="1262">
        <v>0</v>
      </c>
      <c r="Q46" s="1262">
        <v>0</v>
      </c>
      <c r="R46" s="1262">
        <v>0</v>
      </c>
      <c r="S46" s="1262">
        <v>0</v>
      </c>
      <c r="T46" s="1262">
        <v>0</v>
      </c>
      <c r="U46" s="1262">
        <v>0</v>
      </c>
      <c r="V46" s="1262">
        <v>0</v>
      </c>
      <c r="W46" s="1262">
        <v>0</v>
      </c>
      <c r="X46" s="1262">
        <v>0</v>
      </c>
      <c r="Y46" s="1262">
        <v>0</v>
      </c>
      <c r="Z46" s="1262">
        <v>0</v>
      </c>
      <c r="AA46" s="1262">
        <v>0</v>
      </c>
      <c r="AB46" s="1262">
        <v>0</v>
      </c>
      <c r="AC46" s="1262">
        <v>0</v>
      </c>
      <c r="AD46" s="1262">
        <v>0</v>
      </c>
      <c r="AE46" s="1262">
        <v>0</v>
      </c>
      <c r="AF46" s="1262">
        <v>0</v>
      </c>
      <c r="AG46" s="1262">
        <v>0</v>
      </c>
      <c r="AH46" s="1262">
        <v>0</v>
      </c>
      <c r="AI46" s="1262">
        <v>0</v>
      </c>
      <c r="AJ46" s="1262">
        <v>0</v>
      </c>
      <c r="AK46" s="1262">
        <v>0</v>
      </c>
      <c r="AL46" s="1263"/>
      <c r="AM46" s="1263"/>
      <c r="AN46" s="1263"/>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row>
    <row r="47" spans="2:88" ht="28.5" x14ac:dyDescent="0.2">
      <c r="B47" s="590" t="s">
        <v>261</v>
      </c>
      <c r="C47" s="591" t="s">
        <v>262</v>
      </c>
      <c r="D47" s="592" t="s">
        <v>78</v>
      </c>
      <c r="E47" s="592" t="s">
        <v>251</v>
      </c>
      <c r="F47" s="593">
        <v>0</v>
      </c>
      <c r="G47" s="1265">
        <v>0</v>
      </c>
      <c r="H47" s="1266">
        <v>7.8E-2</v>
      </c>
      <c r="I47" s="1266">
        <v>1.7000000000000001E-2</v>
      </c>
      <c r="J47" s="1266">
        <v>0.08</v>
      </c>
      <c r="K47" s="1266">
        <v>0.08</v>
      </c>
      <c r="L47" s="1266">
        <v>0.09</v>
      </c>
      <c r="M47" s="1266">
        <v>0.09</v>
      </c>
      <c r="N47" s="1266">
        <v>0.09</v>
      </c>
      <c r="O47" s="1266">
        <v>0.01</v>
      </c>
      <c r="P47" s="1266">
        <v>0.01</v>
      </c>
      <c r="Q47" s="1266">
        <v>0.01</v>
      </c>
      <c r="R47" s="1266">
        <v>0.01</v>
      </c>
      <c r="S47" s="1266">
        <v>0.01</v>
      </c>
      <c r="T47" s="1266">
        <v>0.01</v>
      </c>
      <c r="U47" s="1266">
        <v>0.01</v>
      </c>
      <c r="V47" s="1266">
        <v>0.01</v>
      </c>
      <c r="W47" s="1266">
        <v>0.01</v>
      </c>
      <c r="X47" s="1266">
        <v>0.01</v>
      </c>
      <c r="Y47" s="1266">
        <v>0.01</v>
      </c>
      <c r="Z47" s="1266">
        <v>0.01</v>
      </c>
      <c r="AA47" s="1266">
        <v>0.01</v>
      </c>
      <c r="AB47" s="1266">
        <v>0.01</v>
      </c>
      <c r="AC47" s="1266">
        <v>0.01</v>
      </c>
      <c r="AD47" s="1266">
        <v>0.01</v>
      </c>
      <c r="AE47" s="1266">
        <v>0.01</v>
      </c>
      <c r="AF47" s="1266">
        <v>0.01</v>
      </c>
      <c r="AG47" s="1266">
        <v>0.01</v>
      </c>
      <c r="AH47" s="1266">
        <v>0.01</v>
      </c>
      <c r="AI47" s="1266">
        <v>0.01</v>
      </c>
      <c r="AJ47" s="1266">
        <v>0.01</v>
      </c>
      <c r="AK47" s="1266">
        <v>0.01</v>
      </c>
      <c r="AL47" s="1266"/>
      <c r="AM47" s="1266"/>
      <c r="AN47" s="1266"/>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row>
    <row r="48" spans="2:88" ht="42.75" x14ac:dyDescent="0.2">
      <c r="B48" s="586" t="s">
        <v>263</v>
      </c>
      <c r="C48" s="587" t="s">
        <v>264</v>
      </c>
      <c r="D48" s="588" t="s">
        <v>78</v>
      </c>
      <c r="E48" s="592" t="s">
        <v>251</v>
      </c>
      <c r="F48" s="593">
        <v>0</v>
      </c>
      <c r="G48" s="1262">
        <v>0</v>
      </c>
      <c r="H48" s="1263">
        <v>0</v>
      </c>
      <c r="I48" s="1263">
        <v>0</v>
      </c>
      <c r="J48" s="1263">
        <v>0</v>
      </c>
      <c r="K48" s="1263">
        <v>0</v>
      </c>
      <c r="L48" s="1263">
        <v>0</v>
      </c>
      <c r="M48" s="1263">
        <v>0</v>
      </c>
      <c r="N48" s="1263">
        <v>0</v>
      </c>
      <c r="O48" s="1263">
        <v>0</v>
      </c>
      <c r="P48" s="1263">
        <v>0</v>
      </c>
      <c r="Q48" s="1263">
        <v>0</v>
      </c>
      <c r="R48" s="1263">
        <v>0</v>
      </c>
      <c r="S48" s="1263">
        <v>0</v>
      </c>
      <c r="T48" s="1263">
        <v>0</v>
      </c>
      <c r="U48" s="1263">
        <v>0</v>
      </c>
      <c r="V48" s="1263">
        <v>0</v>
      </c>
      <c r="W48" s="1263">
        <v>0</v>
      </c>
      <c r="X48" s="1263">
        <v>0</v>
      </c>
      <c r="Y48" s="1263">
        <v>0</v>
      </c>
      <c r="Z48" s="1263">
        <v>0</v>
      </c>
      <c r="AA48" s="1263">
        <v>0</v>
      </c>
      <c r="AB48" s="1263">
        <v>0</v>
      </c>
      <c r="AC48" s="1263">
        <v>0</v>
      </c>
      <c r="AD48" s="1263">
        <v>0</v>
      </c>
      <c r="AE48" s="1263">
        <v>0</v>
      </c>
      <c r="AF48" s="1263">
        <v>0</v>
      </c>
      <c r="AG48" s="1263">
        <v>0</v>
      </c>
      <c r="AH48" s="1263">
        <v>0</v>
      </c>
      <c r="AI48" s="1263">
        <v>0</v>
      </c>
      <c r="AJ48" s="1263">
        <v>0</v>
      </c>
      <c r="AK48" s="1263">
        <v>0</v>
      </c>
      <c r="AL48" s="1263"/>
      <c r="AM48" s="1263"/>
      <c r="AN48" s="1263"/>
      <c r="AO48" s="1263"/>
      <c r="AP48" s="1263"/>
      <c r="AQ48" s="1263"/>
      <c r="AR48" s="1263"/>
      <c r="AS48" s="1263"/>
      <c r="AT48" s="1263"/>
      <c r="AU48" s="1263"/>
      <c r="AV48" s="1263"/>
      <c r="AW48" s="1263"/>
      <c r="AX48" s="1263"/>
      <c r="AY48" s="1263"/>
      <c r="AZ48" s="1263"/>
      <c r="BA48" s="1263"/>
      <c r="BB48" s="1263"/>
      <c r="BC48" s="1263"/>
      <c r="BD48" s="1263"/>
      <c r="BE48" s="1263"/>
      <c r="BF48" s="1263"/>
      <c r="BG48" s="1263"/>
      <c r="BH48" s="1263"/>
      <c r="BI48" s="1263"/>
      <c r="BJ48" s="1263"/>
      <c r="BK48" s="1263"/>
      <c r="BL48" s="1263"/>
      <c r="BM48" s="1263"/>
      <c r="BN48" s="1263"/>
      <c r="BO48" s="1263"/>
      <c r="BP48" s="1263"/>
      <c r="BQ48" s="1263"/>
      <c r="BR48" s="1263"/>
      <c r="BS48" s="1263"/>
      <c r="BT48" s="1263"/>
      <c r="BU48" s="1263"/>
      <c r="BV48" s="1263"/>
      <c r="BW48" s="1263"/>
      <c r="BX48" s="1263"/>
      <c r="BY48" s="1263"/>
      <c r="BZ48" s="1263"/>
      <c r="CA48" s="1263"/>
      <c r="CB48" s="1263"/>
      <c r="CC48" s="1263"/>
      <c r="CD48" s="1263"/>
      <c r="CE48" s="1263"/>
      <c r="CF48" s="1263"/>
      <c r="CG48" s="1263"/>
      <c r="CH48" s="1263"/>
      <c r="CI48" s="1263"/>
      <c r="CJ48" s="1263"/>
    </row>
    <row r="49" spans="2:92" ht="15" x14ac:dyDescent="0.2">
      <c r="B49" s="586" t="s">
        <v>265</v>
      </c>
      <c r="C49" s="587" t="s">
        <v>266</v>
      </c>
      <c r="D49" s="588" t="s">
        <v>78</v>
      </c>
      <c r="E49" s="592" t="s">
        <v>251</v>
      </c>
      <c r="F49" s="593">
        <v>0</v>
      </c>
      <c r="G49" s="1262">
        <v>0</v>
      </c>
      <c r="H49" s="1263">
        <v>0</v>
      </c>
      <c r="I49" s="1263">
        <v>0</v>
      </c>
      <c r="J49" s="1263">
        <v>0</v>
      </c>
      <c r="K49" s="1263">
        <v>0.30499999999999999</v>
      </c>
      <c r="L49" s="1263">
        <v>0</v>
      </c>
      <c r="M49" s="1263">
        <v>0</v>
      </c>
      <c r="N49" s="1263">
        <v>0</v>
      </c>
      <c r="O49" s="1263">
        <v>0</v>
      </c>
      <c r="P49" s="1263">
        <v>0</v>
      </c>
      <c r="Q49" s="1263">
        <v>0</v>
      </c>
      <c r="R49" s="1263">
        <v>0</v>
      </c>
      <c r="S49" s="1263">
        <v>0</v>
      </c>
      <c r="T49" s="1263">
        <v>0</v>
      </c>
      <c r="U49" s="1263">
        <v>0</v>
      </c>
      <c r="V49" s="1263">
        <v>0</v>
      </c>
      <c r="W49" s="1263">
        <v>0</v>
      </c>
      <c r="X49" s="1263">
        <v>0</v>
      </c>
      <c r="Y49" s="1263">
        <v>0</v>
      </c>
      <c r="Z49" s="1263">
        <v>0</v>
      </c>
      <c r="AA49" s="1263">
        <v>0</v>
      </c>
      <c r="AB49" s="1263">
        <v>0</v>
      </c>
      <c r="AC49" s="1263">
        <v>0</v>
      </c>
      <c r="AD49" s="1263">
        <v>0</v>
      </c>
      <c r="AE49" s="1263">
        <v>0</v>
      </c>
      <c r="AF49" s="1263">
        <v>0</v>
      </c>
      <c r="AG49" s="1263">
        <v>0</v>
      </c>
      <c r="AH49" s="1263">
        <v>0</v>
      </c>
      <c r="AI49" s="1263">
        <v>0</v>
      </c>
      <c r="AJ49" s="1263">
        <v>0</v>
      </c>
      <c r="AK49" s="1263">
        <v>0</v>
      </c>
      <c r="AL49" s="1263"/>
      <c r="AM49" s="1263"/>
      <c r="AN49" s="1263"/>
      <c r="AO49" s="1263"/>
      <c r="AP49" s="1263"/>
      <c r="AQ49" s="1263"/>
      <c r="AR49" s="1263"/>
      <c r="AS49" s="1263"/>
      <c r="AT49" s="1263"/>
      <c r="AU49" s="1263"/>
      <c r="AV49" s="1263"/>
      <c r="AW49" s="1263"/>
      <c r="AX49" s="1263"/>
      <c r="AY49" s="1263"/>
      <c r="AZ49" s="1263"/>
      <c r="BA49" s="1263"/>
      <c r="BB49" s="1263"/>
      <c r="BC49" s="1263"/>
      <c r="BD49" s="1263"/>
      <c r="BE49" s="1263"/>
      <c r="BF49" s="1263"/>
      <c r="BG49" s="1263"/>
      <c r="BH49" s="1263"/>
      <c r="BI49" s="1263"/>
      <c r="BJ49" s="1263"/>
      <c r="BK49" s="1263"/>
      <c r="BL49" s="1263"/>
      <c r="BM49" s="1263"/>
      <c r="BN49" s="1263"/>
      <c r="BO49" s="1263"/>
      <c r="BP49" s="1263"/>
      <c r="BQ49" s="1263"/>
      <c r="BR49" s="1263"/>
      <c r="BS49" s="1263"/>
      <c r="BT49" s="1263"/>
      <c r="BU49" s="1263"/>
      <c r="BV49" s="1263"/>
      <c r="BW49" s="1263"/>
      <c r="BX49" s="1263"/>
      <c r="BY49" s="1263"/>
      <c r="BZ49" s="1263"/>
      <c r="CA49" s="1263"/>
      <c r="CB49" s="1263"/>
      <c r="CC49" s="1263"/>
      <c r="CD49" s="1263"/>
      <c r="CE49" s="1263"/>
      <c r="CF49" s="1263"/>
      <c r="CG49" s="1263"/>
      <c r="CH49" s="1263"/>
      <c r="CI49" s="1263"/>
      <c r="CJ49" s="1264"/>
      <c r="CK49" s="1273"/>
    </row>
    <row r="50" spans="2:92" ht="28.5" x14ac:dyDescent="0.2">
      <c r="B50" s="586" t="s">
        <v>267</v>
      </c>
      <c r="C50" s="587" t="s">
        <v>268</v>
      </c>
      <c r="D50" s="588" t="s">
        <v>78</v>
      </c>
      <c r="E50" s="592" t="s">
        <v>251</v>
      </c>
      <c r="F50" s="593">
        <v>0</v>
      </c>
      <c r="G50" s="1262">
        <v>0</v>
      </c>
      <c r="H50" s="1263">
        <v>0</v>
      </c>
      <c r="I50" s="1263">
        <v>0</v>
      </c>
      <c r="J50" s="1263">
        <v>0</v>
      </c>
      <c r="K50" s="1263">
        <v>0</v>
      </c>
      <c r="L50" s="1263">
        <v>0</v>
      </c>
      <c r="M50" s="1263">
        <v>0</v>
      </c>
      <c r="N50" s="1263">
        <v>0</v>
      </c>
      <c r="O50" s="1263">
        <v>0</v>
      </c>
      <c r="P50" s="1263">
        <v>0</v>
      </c>
      <c r="Q50" s="1263">
        <v>0</v>
      </c>
      <c r="R50" s="1263">
        <v>0</v>
      </c>
      <c r="S50" s="1263">
        <v>0</v>
      </c>
      <c r="T50" s="1263">
        <v>0</v>
      </c>
      <c r="U50" s="1263">
        <v>0</v>
      </c>
      <c r="V50" s="1263">
        <v>0</v>
      </c>
      <c r="W50" s="1263">
        <v>0</v>
      </c>
      <c r="X50" s="1263">
        <v>0</v>
      </c>
      <c r="Y50" s="1263">
        <v>0</v>
      </c>
      <c r="Z50" s="1263">
        <v>0</v>
      </c>
      <c r="AA50" s="1263">
        <v>0</v>
      </c>
      <c r="AB50" s="1263">
        <v>0</v>
      </c>
      <c r="AC50" s="1263">
        <v>0</v>
      </c>
      <c r="AD50" s="1263">
        <v>0</v>
      </c>
      <c r="AE50" s="1263">
        <v>0</v>
      </c>
      <c r="AF50" s="1263">
        <v>0</v>
      </c>
      <c r="AG50" s="1263">
        <v>0</v>
      </c>
      <c r="AH50" s="1263">
        <v>0</v>
      </c>
      <c r="AI50" s="1263">
        <v>0</v>
      </c>
      <c r="AJ50" s="1263">
        <v>0</v>
      </c>
      <c r="AK50" s="1263">
        <v>0</v>
      </c>
      <c r="AL50" s="1263"/>
      <c r="AM50" s="1263"/>
      <c r="AN50" s="1263"/>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3"/>
      <c r="BP50" s="1263"/>
      <c r="BQ50" s="1263"/>
      <c r="BR50" s="1263"/>
      <c r="BS50" s="1263"/>
      <c r="BT50" s="1263"/>
      <c r="BU50" s="1263"/>
      <c r="BV50" s="1263"/>
      <c r="BW50" s="1263"/>
      <c r="BX50" s="1263"/>
      <c r="BY50" s="1263"/>
      <c r="BZ50" s="1263"/>
      <c r="CA50" s="1263"/>
      <c r="CB50" s="1263"/>
      <c r="CC50" s="1263"/>
      <c r="CD50" s="1263"/>
      <c r="CE50" s="1263"/>
      <c r="CF50" s="1263"/>
      <c r="CG50" s="1263"/>
      <c r="CH50" s="1263"/>
      <c r="CI50" s="1263"/>
      <c r="CJ50" s="1263"/>
    </row>
    <row r="51" spans="2:92" ht="28.5" x14ac:dyDescent="0.2">
      <c r="B51" s="586" t="s">
        <v>269</v>
      </c>
      <c r="C51" s="587" t="s">
        <v>270</v>
      </c>
      <c r="D51" s="588" t="s">
        <v>78</v>
      </c>
      <c r="E51" s="592" t="s">
        <v>251</v>
      </c>
      <c r="F51" s="593">
        <v>0</v>
      </c>
      <c r="G51" s="1262">
        <v>0</v>
      </c>
      <c r="H51" s="1263">
        <v>0</v>
      </c>
      <c r="I51" s="1263">
        <v>0</v>
      </c>
      <c r="J51" s="1263">
        <v>0</v>
      </c>
      <c r="K51" s="1263">
        <v>0.30499999999999999</v>
      </c>
      <c r="L51" s="1263">
        <v>0</v>
      </c>
      <c r="M51" s="1263">
        <v>0</v>
      </c>
      <c r="N51" s="1263">
        <v>0</v>
      </c>
      <c r="O51" s="1263">
        <v>0</v>
      </c>
      <c r="P51" s="1263">
        <v>0</v>
      </c>
      <c r="Q51" s="1263">
        <v>0</v>
      </c>
      <c r="R51" s="1263">
        <v>0</v>
      </c>
      <c r="S51" s="1263">
        <v>0</v>
      </c>
      <c r="T51" s="1263">
        <v>0</v>
      </c>
      <c r="U51" s="1263">
        <v>0</v>
      </c>
      <c r="V51" s="1263">
        <v>0</v>
      </c>
      <c r="W51" s="1263">
        <v>0</v>
      </c>
      <c r="X51" s="1263">
        <v>0</v>
      </c>
      <c r="Y51" s="1263">
        <v>0</v>
      </c>
      <c r="Z51" s="1263">
        <v>0</v>
      </c>
      <c r="AA51" s="1263">
        <v>0</v>
      </c>
      <c r="AB51" s="1263">
        <v>0</v>
      </c>
      <c r="AC51" s="1263">
        <v>0</v>
      </c>
      <c r="AD51" s="1263">
        <v>0</v>
      </c>
      <c r="AE51" s="1263">
        <v>0</v>
      </c>
      <c r="AF51" s="1263">
        <v>0</v>
      </c>
      <c r="AG51" s="1263">
        <v>0</v>
      </c>
      <c r="AH51" s="1263">
        <v>0</v>
      </c>
      <c r="AI51" s="1263">
        <v>0</v>
      </c>
      <c r="AJ51" s="1263">
        <v>0</v>
      </c>
      <c r="AK51" s="1263">
        <v>0</v>
      </c>
      <c r="AL51" s="1263"/>
      <c r="AM51" s="1263"/>
      <c r="AN51" s="1263"/>
      <c r="AO51" s="1263"/>
      <c r="AP51" s="1263"/>
      <c r="AQ51" s="1263"/>
      <c r="AR51" s="1263"/>
      <c r="AS51" s="1263"/>
      <c r="AT51" s="1263"/>
      <c r="AU51" s="1263"/>
      <c r="AV51" s="1263"/>
      <c r="AW51" s="1263"/>
      <c r="AX51" s="1263"/>
      <c r="AY51" s="1263"/>
      <c r="AZ51" s="1263"/>
      <c r="BA51" s="1263"/>
      <c r="BB51" s="1263"/>
      <c r="BC51" s="1263"/>
      <c r="BD51" s="1263"/>
      <c r="BE51" s="1263"/>
      <c r="BF51" s="1263"/>
      <c r="BG51" s="1263"/>
      <c r="BH51" s="1263"/>
      <c r="BI51" s="1263"/>
      <c r="BJ51" s="1263"/>
      <c r="BK51" s="1263"/>
      <c r="BL51" s="1263"/>
      <c r="BM51" s="1263"/>
      <c r="BN51" s="1263"/>
      <c r="BO51" s="1263"/>
      <c r="BP51" s="1263"/>
      <c r="BQ51" s="1263"/>
      <c r="BR51" s="1263"/>
      <c r="BS51" s="1263"/>
      <c r="BT51" s="1263"/>
      <c r="BU51" s="1263"/>
      <c r="BV51" s="1263"/>
      <c r="BW51" s="1263"/>
      <c r="BX51" s="1263"/>
      <c r="BY51" s="1263"/>
      <c r="BZ51" s="1263"/>
      <c r="CA51" s="1263"/>
      <c r="CB51" s="1263"/>
      <c r="CC51" s="1263"/>
      <c r="CD51" s="1263"/>
      <c r="CE51" s="1263"/>
      <c r="CF51" s="1263"/>
      <c r="CG51" s="1263"/>
      <c r="CH51" s="1263"/>
      <c r="CI51" s="1263"/>
      <c r="CJ51" s="1263"/>
    </row>
    <row r="52" spans="2:92" ht="28.5" x14ac:dyDescent="0.2">
      <c r="B52" s="586" t="s">
        <v>271</v>
      </c>
      <c r="C52" s="587" t="s">
        <v>272</v>
      </c>
      <c r="D52" s="588" t="s">
        <v>78</v>
      </c>
      <c r="E52" s="592" t="s">
        <v>251</v>
      </c>
      <c r="F52" s="593">
        <v>0</v>
      </c>
      <c r="G52" s="1262">
        <v>0</v>
      </c>
      <c r="H52" s="1263">
        <v>0</v>
      </c>
      <c r="I52" s="1263">
        <v>0</v>
      </c>
      <c r="J52" s="1263">
        <v>0</v>
      </c>
      <c r="K52" s="1263">
        <v>0</v>
      </c>
      <c r="L52" s="1263">
        <v>0</v>
      </c>
      <c r="M52" s="1263">
        <v>0</v>
      </c>
      <c r="N52" s="1263">
        <v>0</v>
      </c>
      <c r="O52" s="1263">
        <v>0</v>
      </c>
      <c r="P52" s="1263">
        <v>0</v>
      </c>
      <c r="Q52" s="1263">
        <v>0</v>
      </c>
      <c r="R52" s="1263">
        <v>0</v>
      </c>
      <c r="S52" s="1263">
        <v>0</v>
      </c>
      <c r="T52" s="1263">
        <v>0</v>
      </c>
      <c r="U52" s="1263">
        <v>0</v>
      </c>
      <c r="V52" s="1263">
        <v>0</v>
      </c>
      <c r="W52" s="1263">
        <v>0</v>
      </c>
      <c r="X52" s="1263">
        <v>0</v>
      </c>
      <c r="Y52" s="1263">
        <v>0</v>
      </c>
      <c r="Z52" s="1263">
        <v>0</v>
      </c>
      <c r="AA52" s="1263">
        <v>0</v>
      </c>
      <c r="AB52" s="1263">
        <v>0</v>
      </c>
      <c r="AC52" s="1263">
        <v>0</v>
      </c>
      <c r="AD52" s="1263">
        <v>0</v>
      </c>
      <c r="AE52" s="1263">
        <v>0</v>
      </c>
      <c r="AF52" s="1263">
        <v>0</v>
      </c>
      <c r="AG52" s="1263">
        <v>0</v>
      </c>
      <c r="AH52" s="1263">
        <v>0</v>
      </c>
      <c r="AI52" s="1263">
        <v>0</v>
      </c>
      <c r="AJ52" s="1263">
        <v>0</v>
      </c>
      <c r="AK52" s="1263">
        <v>0</v>
      </c>
      <c r="AL52" s="1263"/>
      <c r="AM52" s="1263"/>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row>
    <row r="53" spans="2:92" ht="15" thickBot="1" x14ac:dyDescent="0.25"/>
    <row r="54" spans="2:92" ht="44.65" customHeight="1" thickBot="1" x14ac:dyDescent="0.25">
      <c r="B54" s="487" t="s">
        <v>273</v>
      </c>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1273"/>
      <c r="CL54" s="1273"/>
      <c r="CM54" s="1273"/>
      <c r="CN54" s="1273"/>
    </row>
    <row r="55" spans="2:92" ht="15.75" thickBot="1" x14ac:dyDescent="0.25">
      <c r="B55" s="1238" t="s">
        <v>62</v>
      </c>
      <c r="C55" s="1239" t="s">
        <v>110</v>
      </c>
      <c r="D55" s="1239" t="s">
        <v>63</v>
      </c>
      <c r="E55" s="1239" t="s">
        <v>111</v>
      </c>
      <c r="F55" s="1239" t="s">
        <v>112</v>
      </c>
      <c r="G55" s="1238" t="s">
        <v>113</v>
      </c>
      <c r="H55" s="1239" t="s">
        <v>114</v>
      </c>
      <c r="I55" s="1239" t="s">
        <v>115</v>
      </c>
      <c r="J55" s="1239" t="s">
        <v>116</v>
      </c>
      <c r="K55" s="1239" t="s">
        <v>117</v>
      </c>
      <c r="L55" s="1239" t="s">
        <v>118</v>
      </c>
      <c r="M55" s="1239" t="s">
        <v>119</v>
      </c>
      <c r="N55" s="1239" t="s">
        <v>120</v>
      </c>
      <c r="O55" s="1239" t="s">
        <v>121</v>
      </c>
      <c r="P55" s="1239" t="s">
        <v>122</v>
      </c>
      <c r="Q55" s="1239" t="s">
        <v>123</v>
      </c>
      <c r="R55" s="1239" t="s">
        <v>124</v>
      </c>
      <c r="S55" s="1239" t="s">
        <v>153</v>
      </c>
      <c r="T55" s="1239" t="s">
        <v>154</v>
      </c>
      <c r="U55" s="1239" t="s">
        <v>155</v>
      </c>
      <c r="V55" s="1239" t="s">
        <v>156</v>
      </c>
      <c r="W55" s="1239" t="s">
        <v>125</v>
      </c>
      <c r="X55" s="1239" t="s">
        <v>157</v>
      </c>
      <c r="Y55" s="1239" t="s">
        <v>158</v>
      </c>
      <c r="Z55" s="1239" t="s">
        <v>159</v>
      </c>
      <c r="AA55" s="1239" t="s">
        <v>160</v>
      </c>
      <c r="AB55" s="1239" t="s">
        <v>126</v>
      </c>
      <c r="AC55" s="1239" t="s">
        <v>161</v>
      </c>
      <c r="AD55" s="1239" t="s">
        <v>162</v>
      </c>
      <c r="AE55" s="1239" t="s">
        <v>163</v>
      </c>
      <c r="AF55" s="1239" t="s">
        <v>164</v>
      </c>
      <c r="AG55" s="1239" t="s">
        <v>127</v>
      </c>
      <c r="AH55" s="1239" t="s">
        <v>165</v>
      </c>
      <c r="AI55" s="1239" t="s">
        <v>166</v>
      </c>
      <c r="AJ55" s="1239" t="s">
        <v>167</v>
      </c>
      <c r="AK55" s="1239" t="s">
        <v>168</v>
      </c>
      <c r="AL55" s="1239" t="s">
        <v>128</v>
      </c>
      <c r="AM55" s="1239" t="s">
        <v>169</v>
      </c>
      <c r="AN55" s="1239" t="s">
        <v>170</v>
      </c>
      <c r="AO55" s="1239" t="s">
        <v>171</v>
      </c>
      <c r="AP55" s="1239" t="s">
        <v>172</v>
      </c>
      <c r="AQ55" s="1239" t="s">
        <v>129</v>
      </c>
      <c r="AR55" s="1239" t="s">
        <v>173</v>
      </c>
      <c r="AS55" s="1239" t="s">
        <v>174</v>
      </c>
      <c r="AT55" s="1239" t="s">
        <v>175</v>
      </c>
      <c r="AU55" s="1239" t="s">
        <v>176</v>
      </c>
      <c r="AV55" s="1239" t="s">
        <v>130</v>
      </c>
      <c r="AW55" s="1239" t="s">
        <v>177</v>
      </c>
      <c r="AX55" s="1239" t="s">
        <v>178</v>
      </c>
      <c r="AY55" s="1239" t="s">
        <v>179</v>
      </c>
      <c r="AZ55" s="1239" t="s">
        <v>180</v>
      </c>
      <c r="BA55" s="1239" t="s">
        <v>131</v>
      </c>
      <c r="BB55" s="1239" t="s">
        <v>181</v>
      </c>
      <c r="BC55" s="1239" t="s">
        <v>182</v>
      </c>
      <c r="BD55" s="1239" t="s">
        <v>183</v>
      </c>
      <c r="BE55" s="1239" t="s">
        <v>184</v>
      </c>
      <c r="BF55" s="1239" t="s">
        <v>132</v>
      </c>
      <c r="BG55" s="1239" t="s">
        <v>185</v>
      </c>
      <c r="BH55" s="1239" t="s">
        <v>186</v>
      </c>
      <c r="BI55" s="1239" t="s">
        <v>187</v>
      </c>
      <c r="BJ55" s="1239" t="s">
        <v>188</v>
      </c>
      <c r="BK55" s="1239" t="s">
        <v>133</v>
      </c>
      <c r="BL55" s="1239" t="s">
        <v>189</v>
      </c>
      <c r="BM55" s="1239" t="s">
        <v>190</v>
      </c>
      <c r="BN55" s="1239" t="s">
        <v>191</v>
      </c>
      <c r="BO55" s="1239" t="s">
        <v>192</v>
      </c>
      <c r="BP55" s="1239" t="s">
        <v>134</v>
      </c>
      <c r="BQ55" s="1239" t="s">
        <v>193</v>
      </c>
      <c r="BR55" s="1239" t="s">
        <v>194</v>
      </c>
      <c r="BS55" s="1239" t="s">
        <v>195</v>
      </c>
      <c r="BT55" s="1239" t="s">
        <v>196</v>
      </c>
      <c r="BU55" s="1239" t="s">
        <v>135</v>
      </c>
      <c r="BV55" s="1239" t="s">
        <v>197</v>
      </c>
      <c r="BW55" s="1239" t="s">
        <v>198</v>
      </c>
      <c r="BX55" s="1239" t="s">
        <v>199</v>
      </c>
      <c r="BY55" s="1239" t="s">
        <v>200</v>
      </c>
      <c r="BZ55" s="1239" t="s">
        <v>136</v>
      </c>
      <c r="CA55" s="1239" t="s">
        <v>201</v>
      </c>
      <c r="CB55" s="1239" t="s">
        <v>202</v>
      </c>
      <c r="CC55" s="1239" t="s">
        <v>203</v>
      </c>
      <c r="CD55" s="1239" t="s">
        <v>204</v>
      </c>
      <c r="CE55" s="1239" t="s">
        <v>137</v>
      </c>
      <c r="CF55" s="1239" t="s">
        <v>205</v>
      </c>
      <c r="CG55" s="1239" t="s">
        <v>206</v>
      </c>
      <c r="CH55" s="1239" t="s">
        <v>207</v>
      </c>
      <c r="CI55" s="1239" t="s">
        <v>208</v>
      </c>
      <c r="CJ55" s="1282" t="s">
        <v>209</v>
      </c>
    </row>
    <row r="56" spans="2:92" ht="15" thickBot="1" x14ac:dyDescent="0.25">
      <c r="B56" s="1240" t="s">
        <v>274</v>
      </c>
      <c r="C56" s="594" t="s">
        <v>275</v>
      </c>
      <c r="D56" s="595" t="s">
        <v>276</v>
      </c>
      <c r="E56" s="594" t="s">
        <v>141</v>
      </c>
      <c r="F56" s="596">
        <v>2</v>
      </c>
      <c r="G56" s="458">
        <f>SUM(VWPTDW!G$40)</f>
        <v>0</v>
      </c>
      <c r="H56" s="458">
        <f>SUM(VWPTDW!H$40)</f>
        <v>0</v>
      </c>
      <c r="I56" s="458">
        <f>SUM(VWPTDW!I$40)</f>
        <v>0.02</v>
      </c>
      <c r="J56" s="458">
        <f>SUM(VWPTDW!J$40)</f>
        <v>0.04</v>
      </c>
      <c r="K56" s="458">
        <f>SUM(VWPTDW!K$40)</f>
        <v>0.04</v>
      </c>
      <c r="L56" s="458">
        <f>SUM(VWPTDW!L$40)</f>
        <v>0.04</v>
      </c>
      <c r="M56" s="458">
        <f>SUM(VWPTDW!M$40)</f>
        <v>0.04</v>
      </c>
      <c r="N56" s="458">
        <f>SUM(VWPTDW!N$40)</f>
        <v>0.04</v>
      </c>
      <c r="O56" s="458">
        <f>SUM(VWPTDW!O$40)</f>
        <v>0.04</v>
      </c>
      <c r="P56" s="458">
        <f>SUM(VWPTDW!P$40)</f>
        <v>0.04</v>
      </c>
      <c r="Q56" s="458">
        <f>SUM(VWPTDW!Q$40)</f>
        <v>0.04</v>
      </c>
      <c r="R56" s="458">
        <f>SUM(VWPTDW!R$40)</f>
        <v>0.04</v>
      </c>
      <c r="S56" s="458">
        <f>SUM(VWPTDW!S$40)</f>
        <v>0.04</v>
      </c>
      <c r="T56" s="458">
        <f>SUM(VWPTDW!T$40)</f>
        <v>0.04</v>
      </c>
      <c r="U56" s="458">
        <f>SUM(VWPTDW!U$40)</f>
        <v>0.04</v>
      </c>
      <c r="V56" s="458">
        <f>SUM(VWPTDW!V$40)</f>
        <v>0.04</v>
      </c>
      <c r="W56" s="458">
        <f>SUM(VWPTDW!W$40)</f>
        <v>0.04</v>
      </c>
      <c r="X56" s="458">
        <f>SUM(VWPTDW!X$40)</f>
        <v>0.04</v>
      </c>
      <c r="Y56" s="458">
        <f>SUM(VWPTDW!Y$40)</f>
        <v>0.04</v>
      </c>
      <c r="Z56" s="458">
        <f>SUM(VWPTDW!Z$40)</f>
        <v>0.04</v>
      </c>
      <c r="AA56" s="458">
        <f>SUM(VWPTDW!AA$40)</f>
        <v>0.04</v>
      </c>
      <c r="AB56" s="458">
        <f>SUM(VWPTDW!AB$40)</f>
        <v>0.04</v>
      </c>
      <c r="AC56" s="458">
        <f>SUM(VWPTDW!AC$40)</f>
        <v>0.04</v>
      </c>
      <c r="AD56" s="458">
        <f>SUM(VWPTDW!AD$40)</f>
        <v>0.04</v>
      </c>
      <c r="AE56" s="458">
        <f>SUM(VWPTDW!AE$40)</f>
        <v>0.04</v>
      </c>
      <c r="AF56" s="458">
        <f>SUM(VWPTDW!AF$40)</f>
        <v>0.04</v>
      </c>
      <c r="AG56" s="458">
        <f>SUM(VWPTDW!AG$40)</f>
        <v>0.04</v>
      </c>
      <c r="AH56" s="458">
        <f>SUM(VWPTDW!AH$40)</f>
        <v>0.04</v>
      </c>
      <c r="AI56" s="458">
        <f>SUM(VWPTDW!AI$40)</f>
        <v>0.04</v>
      </c>
      <c r="AJ56" s="458">
        <f>SUM(VWPTDW!AJ$40)</f>
        <v>0.04</v>
      </c>
      <c r="AK56" s="458">
        <f>SUM(VWPTDW!AK$40)</f>
        <v>0.04</v>
      </c>
      <c r="AL56" s="458">
        <f>SUM(VWPTDW!AL$40)</f>
        <v>0</v>
      </c>
      <c r="AM56" s="458">
        <f>SUM(VWPTDW!AM$40)</f>
        <v>0</v>
      </c>
      <c r="AN56" s="458">
        <f>SUM(VWPTDW!AN$40)</f>
        <v>0</v>
      </c>
      <c r="AO56" s="458">
        <f>SUM(VWPTDW!AO$40)</f>
        <v>0</v>
      </c>
      <c r="AP56" s="458">
        <f>SUM(VWPTDW!AP$40)</f>
        <v>0</v>
      </c>
      <c r="AQ56" s="458">
        <f>SUM(VWPTDW!AQ$40)</f>
        <v>0</v>
      </c>
      <c r="AR56" s="458">
        <f>SUM(VWPTDW!AR$40)</f>
        <v>0</v>
      </c>
      <c r="AS56" s="458">
        <f>SUM(VWPTDW!AS$40)</f>
        <v>0</v>
      </c>
      <c r="AT56" s="458">
        <f>SUM(VWPTDW!AT$40)</f>
        <v>0</v>
      </c>
      <c r="AU56" s="458">
        <f>SUM(VWPTDW!AU$40)</f>
        <v>0</v>
      </c>
      <c r="AV56" s="458">
        <f>SUM(VWPTDW!AV$40)</f>
        <v>0</v>
      </c>
      <c r="AW56" s="458">
        <f>SUM(VWPTDW!AW$40)</f>
        <v>0</v>
      </c>
      <c r="AX56" s="458">
        <f>SUM(VWPTDW!AX$40)</f>
        <v>0</v>
      </c>
      <c r="AY56" s="458">
        <f>SUM(VWPTDW!AY$40)</f>
        <v>0</v>
      </c>
      <c r="AZ56" s="458">
        <f>SUM(VWPTDW!AZ$40)</f>
        <v>0</v>
      </c>
      <c r="BA56" s="458">
        <f>SUM(VWPTDW!BA$40)</f>
        <v>0</v>
      </c>
      <c r="BB56" s="458">
        <f>SUM(VWPTDW!BB$40)</f>
        <v>0</v>
      </c>
      <c r="BC56" s="458">
        <f>SUM(VWPTDW!BC$40)</f>
        <v>0</v>
      </c>
      <c r="BD56" s="458">
        <f>SUM(VWPTDW!BD$40)</f>
        <v>0</v>
      </c>
      <c r="BE56" s="458">
        <f>SUM(VWPTDW!BE$40)</f>
        <v>0</v>
      </c>
      <c r="BF56" s="458">
        <f>SUM(VWPTDW!BF$40)</f>
        <v>0</v>
      </c>
      <c r="BG56" s="458">
        <f>SUM(VWPTDW!BG$40)</f>
        <v>0</v>
      </c>
      <c r="BH56" s="458">
        <f>SUM(VWPTDW!BH$40)</f>
        <v>0</v>
      </c>
      <c r="BI56" s="458">
        <f>SUM(VWPTDW!BI$40)</f>
        <v>0</v>
      </c>
      <c r="BJ56" s="458">
        <f>SUM(VWPTDW!BJ$40)</f>
        <v>0</v>
      </c>
      <c r="BK56" s="458">
        <f>SUM(VWPTDW!BK$40)</f>
        <v>0</v>
      </c>
      <c r="BL56" s="458">
        <f>SUM(VWPTDW!BL$40)</f>
        <v>0</v>
      </c>
      <c r="BM56" s="458">
        <f>SUM(VWPTDW!BM$40)</f>
        <v>0</v>
      </c>
      <c r="BN56" s="458">
        <f>SUM(VWPTDW!BN$40)</f>
        <v>0</v>
      </c>
      <c r="BO56" s="458">
        <f>SUM(VWPTDW!BO$40)</f>
        <v>0</v>
      </c>
      <c r="BP56" s="458">
        <f>SUM(VWPTDW!BP$40)</f>
        <v>0</v>
      </c>
      <c r="BQ56" s="458">
        <f>SUM(VWPTDW!BQ$40)</f>
        <v>0</v>
      </c>
      <c r="BR56" s="458">
        <f>SUM(VWPTDW!BR$40)</f>
        <v>0</v>
      </c>
      <c r="BS56" s="458">
        <f>SUM(VWPTDW!BS$40)</f>
        <v>0</v>
      </c>
      <c r="BT56" s="458">
        <f>SUM(VWPTDW!BT$40)</f>
        <v>0</v>
      </c>
      <c r="BU56" s="458">
        <f>SUM(VWPTDW!BU$40)</f>
        <v>0</v>
      </c>
      <c r="BV56" s="458">
        <f>SUM(VWPTDW!BV$40)</f>
        <v>0</v>
      </c>
      <c r="BW56" s="458">
        <f>SUM(VWPTDW!BW$40)</f>
        <v>0</v>
      </c>
      <c r="BX56" s="458">
        <f>SUM(VWPTDW!BX$40)</f>
        <v>0</v>
      </c>
      <c r="BY56" s="458">
        <f>SUM(VWPTDW!BY$40)</f>
        <v>0</v>
      </c>
      <c r="BZ56" s="458">
        <f>SUM(VWPTDW!BZ$40)</f>
        <v>0</v>
      </c>
      <c r="CA56" s="458">
        <f>SUM(VWPTDW!CA$40)</f>
        <v>0</v>
      </c>
      <c r="CB56" s="458">
        <f>SUM(VWPTDW!CB$40)</f>
        <v>0</v>
      </c>
      <c r="CC56" s="458">
        <f>SUM(VWPTDW!CC$40)</f>
        <v>0</v>
      </c>
      <c r="CD56" s="458">
        <f>SUM(VWPTDW!CD$40)</f>
        <v>0</v>
      </c>
      <c r="CE56" s="458">
        <f>SUM(VWPTDW!CE$40)</f>
        <v>0</v>
      </c>
      <c r="CF56" s="458">
        <f>SUM(VWPTDW!CF$40)</f>
        <v>0</v>
      </c>
      <c r="CG56" s="458">
        <f>SUM(VWPTDW!CG$40)</f>
        <v>0</v>
      </c>
      <c r="CH56" s="458">
        <f>SUM(VWPTDW!CH$40)</f>
        <v>0</v>
      </c>
      <c r="CI56" s="458">
        <f>SUM(VWPTDW!CI$40)</f>
        <v>0</v>
      </c>
      <c r="CJ56" s="458">
        <f>SUM(VWPTDW!CJ$40)</f>
        <v>0</v>
      </c>
    </row>
    <row r="57" spans="2:92" ht="42.75" x14ac:dyDescent="0.2">
      <c r="B57" s="1241" t="s">
        <v>277</v>
      </c>
      <c r="C57" s="1242" t="s">
        <v>143</v>
      </c>
      <c r="D57" s="542" t="s">
        <v>278</v>
      </c>
      <c r="E57" s="1242" t="s">
        <v>144</v>
      </c>
      <c r="F57" s="543">
        <v>1</v>
      </c>
      <c r="G57" s="459">
        <f xml:space="preserve"> ( ( SUM(VWPTDW!G$46) + SUM(VWPTDW!G$47)  -  SUM(VWPTDW!G$57) - SUM(VWPTDW!G$58) ) * 1000000 )/ ( ( SUM(VWPTDW!G$79) + SUM(VWPTDW!G$80) ) * 1000 )</f>
        <v>123.37662337662337</v>
      </c>
      <c r="H57" s="459">
        <f xml:space="preserve"> ( ( SUM(VWPTDW!H$46) + SUM(VWPTDW!H$47)  -  SUM(VWPTDW!H$57) - SUM(VWPTDW!H$58) ) * 1000000 )/ ( ( SUM(VWPTDW!H$79) + SUM(VWPTDW!H$80) ) * 1000 )</f>
        <v>157.08970649028524</v>
      </c>
      <c r="I57" s="459">
        <f xml:space="preserve"> ( ( SUM(VWPTDW!I$46) + SUM(VWPTDW!I$47)  -  SUM(VWPTDW!I$57) - SUM(VWPTDW!I$58) ) * 1000000 )/ ( ( SUM(VWPTDW!I$79) + SUM(VWPTDW!I$80) ) * 1000 )</f>
        <v>137.29977116704808</v>
      </c>
      <c r="J57" s="459">
        <f xml:space="preserve"> ( ( SUM(VWPTDW!J$46) + SUM(VWPTDW!J$47)  -  SUM(VWPTDW!J$57) - SUM(VWPTDW!J$58) ) * 1000000 )/ ( ( SUM(VWPTDW!J$79) + SUM(VWPTDW!J$80) ) * 1000 )</f>
        <v>130.77075490390328</v>
      </c>
      <c r="K57" s="459">
        <f xml:space="preserve"> ( ( SUM(VWPTDW!K$46) + SUM(VWPTDW!K$47)  -  SUM(VWPTDW!K$57) - SUM(VWPTDW!K$58) ) * 1000000 )/ ( ( SUM(VWPTDW!K$79) + SUM(VWPTDW!K$80) ) * 1000 )</f>
        <v>128.00574231367386</v>
      </c>
      <c r="L57" s="459">
        <f xml:space="preserve"> ( ( SUM(VWPTDW!L$46) + SUM(VWPTDW!L$47)  -  SUM(VWPTDW!L$57) - SUM(VWPTDW!L$58) ) * 1000000 )/ ( ( SUM(VWPTDW!L$79) + SUM(VWPTDW!L$80) ) * 1000 )</f>
        <v>128.27988338192418</v>
      </c>
      <c r="M57" s="459">
        <f xml:space="preserve"> ( ( SUM(VWPTDW!M$46) + SUM(VWPTDW!M$47)  -  SUM(VWPTDW!M$57) - SUM(VWPTDW!M$58) ) * 1000000 )/ ( ( SUM(VWPTDW!M$79) + SUM(VWPTDW!M$80) ) * 1000 )</f>
        <v>128.54055283812991</v>
      </c>
      <c r="N57" s="459">
        <f xml:space="preserve"> ( ( SUM(VWPTDW!N$46) + SUM(VWPTDW!N$47)  -  SUM(VWPTDW!N$57) - SUM(VWPTDW!N$58) ) * 1000000 )/ ( ( SUM(VWPTDW!N$79) + SUM(VWPTDW!N$80) ) * 1000 )</f>
        <v>128.78871988453426</v>
      </c>
      <c r="O57" s="459">
        <f xml:space="preserve"> ( ( SUM(VWPTDW!O$46) + SUM(VWPTDW!O$47)  -  SUM(VWPTDW!O$57) - SUM(VWPTDW!O$58) ) * 1000000 )/ ( ( SUM(VWPTDW!O$79) + SUM(VWPTDW!O$80) ) * 1000 )</f>
        <v>129.55375927361311</v>
      </c>
      <c r="P57" s="459">
        <f xml:space="preserve"> ( ( SUM(VWPTDW!P$46) + SUM(VWPTDW!P$47)  -  SUM(VWPTDW!P$57) - SUM(VWPTDW!P$58) ) * 1000000 )/ ( ( SUM(VWPTDW!P$79) + SUM(VWPTDW!P$80) ) * 1000 )</f>
        <v>129.21038100496963</v>
      </c>
      <c r="Q57" s="459">
        <f xml:space="preserve"> ( ( SUM(VWPTDW!Q$46) + SUM(VWPTDW!Q$47)  -  SUM(VWPTDW!Q$57) - SUM(VWPTDW!Q$58) ) * 1000000 )/ ( ( SUM(VWPTDW!Q$79) + SUM(VWPTDW!Q$80) ) * 1000 )</f>
        <v>128.86881815177884</v>
      </c>
      <c r="R57" s="459">
        <f xml:space="preserve"> ( ( SUM(VWPTDW!R$46) + SUM(VWPTDW!R$47)  -  SUM(VWPTDW!R$57) - SUM(VWPTDW!R$58) ) * 1000000 )/ ( ( SUM(VWPTDW!R$79) + SUM(VWPTDW!R$80) ) * 1000 )</f>
        <v>128.5290563550478</v>
      </c>
      <c r="S57" s="459">
        <f xml:space="preserve"> ( ( SUM(VWPTDW!S$46) + SUM(VWPTDW!S$47)  -  SUM(VWPTDW!S$57) - SUM(VWPTDW!S$58) ) * 1000000 )/ ( ( SUM(VWPTDW!S$79) + SUM(VWPTDW!S$80) ) * 1000 )</f>
        <v>129.28673167524926</v>
      </c>
      <c r="T57" s="459">
        <f xml:space="preserve"> ( ( SUM(VWPTDW!T$46) + SUM(VWPTDW!T$47)  -  SUM(VWPTDW!T$57) - SUM(VWPTDW!T$58) ) * 1000000 )/ ( ( SUM(VWPTDW!T$79) + SUM(VWPTDW!T$80) ) * 1000 )</f>
        <v>128.94765599388046</v>
      </c>
      <c r="U57" s="459">
        <f xml:space="preserve"> ( ( SUM(VWPTDW!U$46) + SUM(VWPTDW!U$47)  -  SUM(VWPTDW!U$57) - SUM(VWPTDW!U$58) ) * 1000000 )/ ( ( SUM(VWPTDW!U$79) + SUM(VWPTDW!U$80) ) * 1000 )</f>
        <v>128.61035422343323</v>
      </c>
      <c r="V57" s="459">
        <f xml:space="preserve"> ( ( SUM(VWPTDW!V$46) + SUM(VWPTDW!V$47)  -  SUM(VWPTDW!V$57) - SUM(VWPTDW!V$58) ) * 1000000 )/ ( ( SUM(VWPTDW!V$79) + SUM(VWPTDW!V$80) ) * 1000 )</f>
        <v>129.36188716164801</v>
      </c>
      <c r="W57" s="459">
        <f xml:space="preserve"> ( ( SUM(VWPTDW!W$46) + SUM(VWPTDW!W$47)  -  SUM(VWPTDW!W$57) - SUM(VWPTDW!W$58) ) * 1000000 )/ ( ( SUM(VWPTDW!W$79) + SUM(VWPTDW!W$80) ) * 1000 )</f>
        <v>129.02526292963245</v>
      </c>
      <c r="X57" s="459">
        <f xml:space="preserve"> ( ( SUM(VWPTDW!X$46) + SUM(VWPTDW!X$47)  -  SUM(VWPTDW!X$57) - SUM(VWPTDW!X$58) ) * 1000000 )/ ( ( SUM(VWPTDW!X$79) + SUM(VWPTDW!X$80) ) * 1000 )</f>
        <v>128.6903860711582</v>
      </c>
      <c r="Y57" s="459">
        <f xml:space="preserve"> ( ( SUM(VWPTDW!Y$46) + SUM(VWPTDW!Y$47)  -  SUM(VWPTDW!Y$57) - SUM(VWPTDW!Y$58) ) * 1000000 )/ ( ( SUM(VWPTDW!Y$79) + SUM(VWPTDW!Y$80) ) * 1000 )</f>
        <v>129.43587531010678</v>
      </c>
      <c r="Z57" s="459">
        <f xml:space="preserve"> ( ( SUM(VWPTDW!Z$46) + SUM(VWPTDW!Z$47)  -  SUM(VWPTDW!Z$57) - SUM(VWPTDW!Z$58) ) * 1000000 )/ ( ( SUM(VWPTDW!Z$79) + SUM(VWPTDW!Z$80) ) * 1000 )</f>
        <v>129.10166756320604</v>
      </c>
      <c r="AA57" s="459">
        <f xml:space="preserve"> ( ( SUM(VWPTDW!AA$46) + SUM(VWPTDW!AA$47)  -  SUM(VWPTDW!AA$57) - SUM(VWPTDW!AA$58) ) * 1000000 )/ ( ( SUM(VWPTDW!AA$79) + SUM(VWPTDW!AA$80) ) * 1000 )</f>
        <v>128.76918124262261</v>
      </c>
      <c r="AB57" s="459">
        <f xml:space="preserve"> ( ( SUM(VWPTDW!AB$46) + SUM(VWPTDW!AB$47)  -  SUM(VWPTDW!AB$57) - SUM(VWPTDW!AB$58) ) * 1000000 )/ ( ( SUM(VWPTDW!AB$79) + SUM(VWPTDW!AB$80) ) * 1000 )</f>
        <v>128.43840308252166</v>
      </c>
      <c r="AC57" s="459">
        <f xml:space="preserve"> ( ( SUM(VWPTDW!AC$46) + SUM(VWPTDW!AC$47)  -  SUM(VWPTDW!AC$57) - SUM(VWPTDW!AC$58) ) * 1000000 )/ ( ( SUM(VWPTDW!AC$79) + SUM(VWPTDW!AC$80) ) * 1000 )</f>
        <v>129.1768976193018</v>
      </c>
      <c r="AD57" s="459">
        <f xml:space="preserve"> ( ( SUM(VWPTDW!AD$46) + SUM(VWPTDW!AD$47)  -  SUM(VWPTDW!AD$57) - SUM(VWPTDW!AD$58) ) * 1000000 )/ ( ( SUM(VWPTDW!AD$79) + SUM(VWPTDW!AD$80) ) * 1000 )</f>
        <v>128.84676818230221</v>
      </c>
      <c r="AE57" s="459">
        <f xml:space="preserve"> ( ( SUM(VWPTDW!AE$46) + SUM(VWPTDW!AE$47)  -  SUM(VWPTDW!AE$57) - SUM(VWPTDW!AE$58) ) * 1000000 )/ ( ( SUM(VWPTDW!AE$79) + SUM(VWPTDW!AE$80) ) * 1000 )</f>
        <v>128.51832182687201</v>
      </c>
      <c r="AF57" s="459">
        <f xml:space="preserve"> ( ( SUM(VWPTDW!AF$46) + SUM(VWPTDW!AF$47)  -  SUM(VWPTDW!AF$57) - SUM(VWPTDW!AF$58) ) * 1000000 )/ ( ( SUM(VWPTDW!AF$79) + SUM(VWPTDW!AF$80) ) * 1000 )</f>
        <v>129.25097997669243</v>
      </c>
      <c r="AG57" s="459">
        <f xml:space="preserve"> ( ( SUM(VWPTDW!AG$46) + SUM(VWPTDW!AG$47)  -  SUM(VWPTDW!AG$57) - SUM(VWPTDW!AG$58) ) * 1000000 )/ ( ( SUM(VWPTDW!AG$79) + SUM(VWPTDW!AG$80) ) * 1000 )</f>
        <v>128.92317446898446</v>
      </c>
      <c r="AH57" s="459">
        <f xml:space="preserve"> ( ( SUM(VWPTDW!AH$46) + SUM(VWPTDW!AH$47)  -  SUM(VWPTDW!AH$57) - SUM(VWPTDW!AH$58) ) * 1000000 )/ ( ( SUM(VWPTDW!AH$79) + SUM(VWPTDW!AH$80) ) * 1000 )</f>
        <v>128.59702751133131</v>
      </c>
      <c r="AI57" s="459">
        <f xml:space="preserve"> ( ( SUM(VWPTDW!AI$46) + SUM(VWPTDW!AI$47)  -  SUM(VWPTDW!AI$57) - SUM(VWPTDW!AI$58) ) * 1000000 )/ ( ( SUM(VWPTDW!AI$79) + SUM(VWPTDW!AI$80) ) * 1000 )</f>
        <v>129.32394070024182</v>
      </c>
      <c r="AJ57" s="459">
        <f xml:space="preserve"> ( ( SUM(VWPTDW!AJ$46) + SUM(VWPTDW!AJ$47)  -  SUM(VWPTDW!AJ$57) - SUM(VWPTDW!AJ$58) ) * 1000000 )/ ( ( SUM(VWPTDW!AJ$79) + SUM(VWPTDW!AJ$80) ) * 1000 )</f>
        <v>128.99842684845308</v>
      </c>
      <c r="AK57" s="459">
        <f xml:space="preserve"> ( ( SUM(VWPTDW!AK$46) + SUM(VWPTDW!AK$47)  -  SUM(VWPTDW!AK$57) - SUM(VWPTDW!AK$58) ) * 1000000 )/ ( ( SUM(VWPTDW!AK$79) + SUM(VWPTDW!AK$80) ) * 1000 )</f>
        <v>128.67454754681452</v>
      </c>
      <c r="AL57" s="459" t="e">
        <f xml:space="preserve"> ( ( SUM(VWPTDW!AL$46) + SUM(VWPTDW!AL$47)  -  SUM(VWPTDW!AL$57) - SUM(VWPTDW!AL$58) ) * 1000000 )/ ( ( SUM(VWPTDW!AL$79) + SUM(VWPTDW!AL$80) ) * 1000 )</f>
        <v>#DIV/0!</v>
      </c>
      <c r="AM57" s="459" t="e">
        <f xml:space="preserve"> ( ( SUM(VWPTDW!AM$46) + SUM(VWPTDW!AM$47)  -  SUM(VWPTDW!AM$57) - SUM(VWPTDW!AM$58) ) * 1000000 )/ ( ( SUM(VWPTDW!AM$79) + SUM(VWPTDW!AM$80) ) * 1000 )</f>
        <v>#DIV/0!</v>
      </c>
      <c r="AN57" s="459" t="e">
        <f xml:space="preserve"> ( ( SUM(VWPTDW!AN$46) + SUM(VWPTDW!AN$47)  -  SUM(VWPTDW!AN$57) - SUM(VWPTDW!AN$58) ) * 1000000 )/ ( ( SUM(VWPTDW!AN$79) + SUM(VWPTDW!AN$80) ) * 1000 )</f>
        <v>#DIV/0!</v>
      </c>
      <c r="AO57" s="459" t="e">
        <f xml:space="preserve"> ( ( SUM(VWPTDW!AO$46) + SUM(VWPTDW!AO$47)  -  SUM(VWPTDW!AO$57) - SUM(VWPTDW!AO$58) ) * 1000000 )/ ( ( SUM(VWPTDW!AO$79) + SUM(VWPTDW!AO$80) ) * 1000 )</f>
        <v>#DIV/0!</v>
      </c>
      <c r="AP57" s="459" t="e">
        <f xml:space="preserve"> ( ( SUM(VWPTDW!AP$46) + SUM(VWPTDW!AP$47)  -  SUM(VWPTDW!AP$57) - SUM(VWPTDW!AP$58) ) * 1000000 )/ ( ( SUM(VWPTDW!AP$79) + SUM(VWPTDW!AP$80) ) * 1000 )</f>
        <v>#DIV/0!</v>
      </c>
      <c r="AQ57" s="459" t="e">
        <f xml:space="preserve"> ( ( SUM(VWPTDW!AQ$46) + SUM(VWPTDW!AQ$47)  -  SUM(VWPTDW!AQ$57) - SUM(VWPTDW!AQ$58) ) * 1000000 )/ ( ( SUM(VWPTDW!AQ$79) + SUM(VWPTDW!AQ$80) ) * 1000 )</f>
        <v>#DIV/0!</v>
      </c>
      <c r="AR57" s="459" t="e">
        <f xml:space="preserve"> ( ( SUM(VWPTDW!AR$46) + SUM(VWPTDW!AR$47)  -  SUM(VWPTDW!AR$57) - SUM(VWPTDW!AR$58) ) * 1000000 )/ ( ( SUM(VWPTDW!AR$79) + SUM(VWPTDW!AR$80) ) * 1000 )</f>
        <v>#DIV/0!</v>
      </c>
      <c r="AS57" s="459" t="e">
        <f xml:space="preserve"> ( ( SUM(VWPTDW!AS$46) + SUM(VWPTDW!AS$47)  -  SUM(VWPTDW!AS$57) - SUM(VWPTDW!AS$58) ) * 1000000 )/ ( ( SUM(VWPTDW!AS$79) + SUM(VWPTDW!AS$80) ) * 1000 )</f>
        <v>#DIV/0!</v>
      </c>
      <c r="AT57" s="459" t="e">
        <f xml:space="preserve"> ( ( SUM(VWPTDW!AT$46) + SUM(VWPTDW!AT$47)  -  SUM(VWPTDW!AT$57) - SUM(VWPTDW!AT$58) ) * 1000000 )/ ( ( SUM(VWPTDW!AT$79) + SUM(VWPTDW!AT$80) ) * 1000 )</f>
        <v>#DIV/0!</v>
      </c>
      <c r="AU57" s="459" t="e">
        <f xml:space="preserve"> ( ( SUM(VWPTDW!AU$46) + SUM(VWPTDW!AU$47)  -  SUM(VWPTDW!AU$57) - SUM(VWPTDW!AU$58) ) * 1000000 )/ ( ( SUM(VWPTDW!AU$79) + SUM(VWPTDW!AU$80) ) * 1000 )</f>
        <v>#DIV/0!</v>
      </c>
      <c r="AV57" s="459" t="e">
        <f xml:space="preserve"> ( ( SUM(VWPTDW!AV$46) + SUM(VWPTDW!AV$47)  -  SUM(VWPTDW!AV$57) - SUM(VWPTDW!AV$58) ) * 1000000 )/ ( ( SUM(VWPTDW!AV$79) + SUM(VWPTDW!AV$80) ) * 1000 )</f>
        <v>#DIV/0!</v>
      </c>
      <c r="AW57" s="459" t="e">
        <f xml:space="preserve"> ( ( SUM(VWPTDW!AW$46) + SUM(VWPTDW!AW$47)  -  SUM(VWPTDW!AW$57) - SUM(VWPTDW!AW$58) ) * 1000000 )/ ( ( SUM(VWPTDW!AW$79) + SUM(VWPTDW!AW$80) ) * 1000 )</f>
        <v>#DIV/0!</v>
      </c>
      <c r="AX57" s="459" t="e">
        <f xml:space="preserve"> ( ( SUM(VWPTDW!AX$46) + SUM(VWPTDW!AX$47)  -  SUM(VWPTDW!AX$57) - SUM(VWPTDW!AX$58) ) * 1000000 )/ ( ( SUM(VWPTDW!AX$79) + SUM(VWPTDW!AX$80) ) * 1000 )</f>
        <v>#DIV/0!</v>
      </c>
      <c r="AY57" s="459" t="e">
        <f xml:space="preserve"> ( ( SUM(VWPTDW!AY$46) + SUM(VWPTDW!AY$47)  -  SUM(VWPTDW!AY$57) - SUM(VWPTDW!AY$58) ) * 1000000 )/ ( ( SUM(VWPTDW!AY$79) + SUM(VWPTDW!AY$80) ) * 1000 )</f>
        <v>#DIV/0!</v>
      </c>
      <c r="AZ57" s="459" t="e">
        <f xml:space="preserve"> ( ( SUM(VWPTDW!AZ$46) + SUM(VWPTDW!AZ$47)  -  SUM(VWPTDW!AZ$57) - SUM(VWPTDW!AZ$58) ) * 1000000 )/ ( ( SUM(VWPTDW!AZ$79) + SUM(VWPTDW!AZ$80) ) * 1000 )</f>
        <v>#DIV/0!</v>
      </c>
      <c r="BA57" s="459" t="e">
        <f xml:space="preserve"> ( ( SUM(VWPTDW!BA$46) + SUM(VWPTDW!BA$47)  -  SUM(VWPTDW!BA$57) - SUM(VWPTDW!BA$58) ) * 1000000 )/ ( ( SUM(VWPTDW!BA$79) + SUM(VWPTDW!BA$80) ) * 1000 )</f>
        <v>#DIV/0!</v>
      </c>
      <c r="BB57" s="459" t="e">
        <f xml:space="preserve"> ( ( SUM(VWPTDW!BB$46) + SUM(VWPTDW!BB$47)  -  SUM(VWPTDW!BB$57) - SUM(VWPTDW!BB$58) ) * 1000000 )/ ( ( SUM(VWPTDW!BB$79) + SUM(VWPTDW!BB$80) ) * 1000 )</f>
        <v>#DIV/0!</v>
      </c>
      <c r="BC57" s="459" t="e">
        <f xml:space="preserve"> ( ( SUM(VWPTDW!BC$46) + SUM(VWPTDW!BC$47)  -  SUM(VWPTDW!BC$57) - SUM(VWPTDW!BC$58) ) * 1000000 )/ ( ( SUM(VWPTDW!BC$79) + SUM(VWPTDW!BC$80) ) * 1000 )</f>
        <v>#DIV/0!</v>
      </c>
      <c r="BD57" s="459" t="e">
        <f xml:space="preserve"> ( ( SUM(VWPTDW!BD$46) + SUM(VWPTDW!BD$47)  -  SUM(VWPTDW!BD$57) - SUM(VWPTDW!BD$58) ) * 1000000 )/ ( ( SUM(VWPTDW!BD$79) + SUM(VWPTDW!BD$80) ) * 1000 )</f>
        <v>#DIV/0!</v>
      </c>
      <c r="BE57" s="459" t="e">
        <f xml:space="preserve"> ( ( SUM(VWPTDW!BE$46) + SUM(VWPTDW!BE$47)  -  SUM(VWPTDW!BE$57) - SUM(VWPTDW!BE$58) ) * 1000000 )/ ( ( SUM(VWPTDW!BE$79) + SUM(VWPTDW!BE$80) ) * 1000 )</f>
        <v>#DIV/0!</v>
      </c>
      <c r="BF57" s="459" t="e">
        <f xml:space="preserve"> ( ( SUM(VWPTDW!BF$46) + SUM(VWPTDW!BF$47)  -  SUM(VWPTDW!BF$57) - SUM(VWPTDW!BF$58) ) * 1000000 )/ ( ( SUM(VWPTDW!BF$79) + SUM(VWPTDW!BF$80) ) * 1000 )</f>
        <v>#DIV/0!</v>
      </c>
      <c r="BG57" s="459" t="e">
        <f xml:space="preserve"> ( ( SUM(VWPTDW!BG$46) + SUM(VWPTDW!BG$47)  -  SUM(VWPTDW!BG$57) - SUM(VWPTDW!BG$58) ) * 1000000 )/ ( ( SUM(VWPTDW!BG$79) + SUM(VWPTDW!BG$80) ) * 1000 )</f>
        <v>#DIV/0!</v>
      </c>
      <c r="BH57" s="459" t="e">
        <f xml:space="preserve"> ( ( SUM(VWPTDW!BH$46) + SUM(VWPTDW!BH$47)  -  SUM(VWPTDW!BH$57) - SUM(VWPTDW!BH$58) ) * 1000000 )/ ( ( SUM(VWPTDW!BH$79) + SUM(VWPTDW!BH$80) ) * 1000 )</f>
        <v>#DIV/0!</v>
      </c>
      <c r="BI57" s="459" t="e">
        <f xml:space="preserve"> ( ( SUM(VWPTDW!BI$46) + SUM(VWPTDW!BI$47)  -  SUM(VWPTDW!BI$57) - SUM(VWPTDW!BI$58) ) * 1000000 )/ ( ( SUM(VWPTDW!BI$79) + SUM(VWPTDW!BI$80) ) * 1000 )</f>
        <v>#DIV/0!</v>
      </c>
      <c r="BJ57" s="459" t="e">
        <f xml:space="preserve"> ( ( SUM(VWPTDW!BJ$46) + SUM(VWPTDW!BJ$47)  -  SUM(VWPTDW!BJ$57) - SUM(VWPTDW!BJ$58) ) * 1000000 )/ ( ( SUM(VWPTDW!BJ$79) + SUM(VWPTDW!BJ$80) ) * 1000 )</f>
        <v>#DIV/0!</v>
      </c>
      <c r="BK57" s="459" t="e">
        <f xml:space="preserve"> ( ( SUM(VWPTDW!BK$46) + SUM(VWPTDW!BK$47)  -  SUM(VWPTDW!BK$57) - SUM(VWPTDW!BK$58) ) * 1000000 )/ ( ( SUM(VWPTDW!BK$79) + SUM(VWPTDW!BK$80) ) * 1000 )</f>
        <v>#DIV/0!</v>
      </c>
      <c r="BL57" s="459" t="e">
        <f xml:space="preserve"> ( ( SUM(VWPTDW!BL$46) + SUM(VWPTDW!BL$47)  -  SUM(VWPTDW!BL$57) - SUM(VWPTDW!BL$58) ) * 1000000 )/ ( ( SUM(VWPTDW!BL$79) + SUM(VWPTDW!BL$80) ) * 1000 )</f>
        <v>#DIV/0!</v>
      </c>
      <c r="BM57" s="459" t="e">
        <f xml:space="preserve"> ( ( SUM(VWPTDW!BM$46) + SUM(VWPTDW!BM$47)  -  SUM(VWPTDW!BM$57) - SUM(VWPTDW!BM$58) ) * 1000000 )/ ( ( SUM(VWPTDW!BM$79) + SUM(VWPTDW!BM$80) ) * 1000 )</f>
        <v>#DIV/0!</v>
      </c>
      <c r="BN57" s="459" t="e">
        <f xml:space="preserve"> ( ( SUM(VWPTDW!BN$46) + SUM(VWPTDW!BN$47)  -  SUM(VWPTDW!BN$57) - SUM(VWPTDW!BN$58) ) * 1000000 )/ ( ( SUM(VWPTDW!BN$79) + SUM(VWPTDW!BN$80) ) * 1000 )</f>
        <v>#DIV/0!</v>
      </c>
      <c r="BO57" s="459" t="e">
        <f xml:space="preserve"> ( ( SUM(VWPTDW!BO$46) + SUM(VWPTDW!BO$47)  -  SUM(VWPTDW!BO$57) - SUM(VWPTDW!BO$58) ) * 1000000 )/ ( ( SUM(VWPTDW!BO$79) + SUM(VWPTDW!BO$80) ) * 1000 )</f>
        <v>#DIV/0!</v>
      </c>
      <c r="BP57" s="459" t="e">
        <f xml:space="preserve"> ( ( SUM(VWPTDW!BP$46) + SUM(VWPTDW!BP$47)  -  SUM(VWPTDW!BP$57) - SUM(VWPTDW!BP$58) ) * 1000000 )/ ( ( SUM(VWPTDW!BP$79) + SUM(VWPTDW!BP$80) ) * 1000 )</f>
        <v>#DIV/0!</v>
      </c>
      <c r="BQ57" s="459" t="e">
        <f xml:space="preserve"> ( ( SUM(VWPTDW!BQ$46) + SUM(VWPTDW!BQ$47)  -  SUM(VWPTDW!BQ$57) - SUM(VWPTDW!BQ$58) ) * 1000000 )/ ( ( SUM(VWPTDW!BQ$79) + SUM(VWPTDW!BQ$80) ) * 1000 )</f>
        <v>#DIV/0!</v>
      </c>
      <c r="BR57" s="459" t="e">
        <f xml:space="preserve"> ( ( SUM(VWPTDW!BR$46) + SUM(VWPTDW!BR$47)  -  SUM(VWPTDW!BR$57) - SUM(VWPTDW!BR$58) ) * 1000000 )/ ( ( SUM(VWPTDW!BR$79) + SUM(VWPTDW!BR$80) ) * 1000 )</f>
        <v>#DIV/0!</v>
      </c>
      <c r="BS57" s="459" t="e">
        <f xml:space="preserve"> ( ( SUM(VWPTDW!BS$46) + SUM(VWPTDW!BS$47)  -  SUM(VWPTDW!BS$57) - SUM(VWPTDW!BS$58) ) * 1000000 )/ ( ( SUM(VWPTDW!BS$79) + SUM(VWPTDW!BS$80) ) * 1000 )</f>
        <v>#DIV/0!</v>
      </c>
      <c r="BT57" s="459" t="e">
        <f xml:space="preserve"> ( ( SUM(VWPTDW!BT$46) + SUM(VWPTDW!BT$47)  -  SUM(VWPTDW!BT$57) - SUM(VWPTDW!BT$58) ) * 1000000 )/ ( ( SUM(VWPTDW!BT$79) + SUM(VWPTDW!BT$80) ) * 1000 )</f>
        <v>#DIV/0!</v>
      </c>
      <c r="BU57" s="459" t="e">
        <f xml:space="preserve"> ( ( SUM(VWPTDW!BU$46) + SUM(VWPTDW!BU$47)  -  SUM(VWPTDW!BU$57) - SUM(VWPTDW!BU$58) ) * 1000000 )/ ( ( SUM(VWPTDW!BU$79) + SUM(VWPTDW!BU$80) ) * 1000 )</f>
        <v>#DIV/0!</v>
      </c>
      <c r="BV57" s="459" t="e">
        <f xml:space="preserve"> ( ( SUM(VWPTDW!BV$46) + SUM(VWPTDW!BV$47)  -  SUM(VWPTDW!BV$57) - SUM(VWPTDW!BV$58) ) * 1000000 )/ ( ( SUM(VWPTDW!BV$79) + SUM(VWPTDW!BV$80) ) * 1000 )</f>
        <v>#DIV/0!</v>
      </c>
      <c r="BW57" s="459" t="e">
        <f xml:space="preserve"> ( ( SUM(VWPTDW!BW$46) + SUM(VWPTDW!BW$47)  -  SUM(VWPTDW!BW$57) - SUM(VWPTDW!BW$58) ) * 1000000 )/ ( ( SUM(VWPTDW!BW$79) + SUM(VWPTDW!BW$80) ) * 1000 )</f>
        <v>#DIV/0!</v>
      </c>
      <c r="BX57" s="459" t="e">
        <f xml:space="preserve"> ( ( SUM(VWPTDW!BX$46) + SUM(VWPTDW!BX$47)  -  SUM(VWPTDW!BX$57) - SUM(VWPTDW!BX$58) ) * 1000000 )/ ( ( SUM(VWPTDW!BX$79) + SUM(VWPTDW!BX$80) ) * 1000 )</f>
        <v>#DIV/0!</v>
      </c>
      <c r="BY57" s="459" t="e">
        <f xml:space="preserve"> ( ( SUM(VWPTDW!BY$46) + SUM(VWPTDW!BY$47)  -  SUM(VWPTDW!BY$57) - SUM(VWPTDW!BY$58) ) * 1000000 )/ ( ( SUM(VWPTDW!BY$79) + SUM(VWPTDW!BY$80) ) * 1000 )</f>
        <v>#DIV/0!</v>
      </c>
      <c r="BZ57" s="459" t="e">
        <f xml:space="preserve"> ( ( SUM(VWPTDW!BZ$46) + SUM(VWPTDW!BZ$47)  -  SUM(VWPTDW!BZ$57) - SUM(VWPTDW!BZ$58) ) * 1000000 )/ ( ( SUM(VWPTDW!BZ$79) + SUM(VWPTDW!BZ$80) ) * 1000 )</f>
        <v>#DIV/0!</v>
      </c>
      <c r="CA57" s="459" t="e">
        <f xml:space="preserve"> ( ( SUM(VWPTDW!CA$46) + SUM(VWPTDW!CA$47)  -  SUM(VWPTDW!CA$57) - SUM(VWPTDW!CA$58) ) * 1000000 )/ ( ( SUM(VWPTDW!CA$79) + SUM(VWPTDW!CA$80) ) * 1000 )</f>
        <v>#DIV/0!</v>
      </c>
      <c r="CB57" s="459" t="e">
        <f xml:space="preserve"> ( ( SUM(VWPTDW!CB$46) + SUM(VWPTDW!CB$47)  -  SUM(VWPTDW!CB$57) - SUM(VWPTDW!CB$58) ) * 1000000 )/ ( ( SUM(VWPTDW!CB$79) + SUM(VWPTDW!CB$80) ) * 1000 )</f>
        <v>#DIV/0!</v>
      </c>
      <c r="CC57" s="459" t="e">
        <f xml:space="preserve"> ( ( SUM(VWPTDW!CC$46) + SUM(VWPTDW!CC$47)  -  SUM(VWPTDW!CC$57) - SUM(VWPTDW!CC$58) ) * 1000000 )/ ( ( SUM(VWPTDW!CC$79) + SUM(VWPTDW!CC$80) ) * 1000 )</f>
        <v>#DIV/0!</v>
      </c>
      <c r="CD57" s="459" t="e">
        <f xml:space="preserve"> ( ( SUM(VWPTDW!CD$46) + SUM(VWPTDW!CD$47)  -  SUM(VWPTDW!CD$57) - SUM(VWPTDW!CD$58) ) * 1000000 )/ ( ( SUM(VWPTDW!CD$79) + SUM(VWPTDW!CD$80) ) * 1000 )</f>
        <v>#DIV/0!</v>
      </c>
      <c r="CE57" s="459" t="e">
        <f xml:space="preserve"> ( ( SUM(VWPTDW!CE$46) + SUM(VWPTDW!CE$47)  -  SUM(VWPTDW!CE$57) - SUM(VWPTDW!CE$58) ) * 1000000 )/ ( ( SUM(VWPTDW!CE$79) + SUM(VWPTDW!CE$80) ) * 1000 )</f>
        <v>#DIV/0!</v>
      </c>
      <c r="CF57" s="459" t="e">
        <f xml:space="preserve"> ( ( SUM(VWPTDW!CF$46) + SUM(VWPTDW!CF$47)  -  SUM(VWPTDW!CF$57) - SUM(VWPTDW!CF$58) ) * 1000000 )/ ( ( SUM(VWPTDW!CF$79) + SUM(VWPTDW!CF$80) ) * 1000 )</f>
        <v>#DIV/0!</v>
      </c>
      <c r="CG57" s="459" t="e">
        <f xml:space="preserve"> ( ( SUM(VWPTDW!CG$46) + SUM(VWPTDW!CG$47)  -  SUM(VWPTDW!CG$57) - SUM(VWPTDW!CG$58) ) * 1000000 )/ ( ( SUM(VWPTDW!CG$79) + SUM(VWPTDW!CG$80) ) * 1000 )</f>
        <v>#DIV/0!</v>
      </c>
      <c r="CH57" s="459" t="e">
        <f xml:space="preserve"> ( ( SUM(VWPTDW!CH$46) + SUM(VWPTDW!CH$47)  -  SUM(VWPTDW!CH$57) - SUM(VWPTDW!CH$58) ) * 1000000 )/ ( ( SUM(VWPTDW!CH$79) + SUM(VWPTDW!CH$80) ) * 1000 )</f>
        <v>#DIV/0!</v>
      </c>
      <c r="CI57" s="459" t="e">
        <f xml:space="preserve"> ( ( SUM(VWPTDW!CI$46) + SUM(VWPTDW!CI$47)  -  SUM(VWPTDW!CI$57) - SUM(VWPTDW!CI$58) ) * 1000000 )/ ( ( SUM(VWPTDW!CI$79) + SUM(VWPTDW!CI$80) ) * 1000 )</f>
        <v>#DIV/0!</v>
      </c>
      <c r="CJ57" s="459" t="e">
        <f xml:space="preserve"> ( ( SUM(VWPTDW!CJ$46) + SUM(VWPTDW!CJ$47)  -  SUM(VWPTDW!CJ$57) - SUM(VWPTDW!CJ$58) ) * 1000000 )/ ( ( SUM(VWPTDW!CJ$79) + SUM(VWPTDW!CJ$80) ) * 1000 )</f>
        <v>#DIV/0!</v>
      </c>
    </row>
    <row r="58" spans="2:92" ht="28.5" x14ac:dyDescent="0.2">
      <c r="B58" s="1243" t="s">
        <v>279</v>
      </c>
      <c r="C58" s="1244" t="s">
        <v>280</v>
      </c>
      <c r="D58" s="544" t="s">
        <v>281</v>
      </c>
      <c r="E58" s="1244" t="s">
        <v>282</v>
      </c>
      <c r="F58" s="545">
        <v>1</v>
      </c>
      <c r="G58" s="460">
        <f>( SUM(VWPTDW!G$66) ) / ( SUM(VWPTDW!G$66) + SUM(VWPTDW!G$73) + SUM(VWPTDW!G$74) + SUM(VWPTDW!G$75) )</f>
        <v>0.82619907168643636</v>
      </c>
      <c r="H58" s="460">
        <f>( SUM(VWPTDW!H$66) ) / ( SUM(VWPTDW!H$66) + SUM(VWPTDW!H$73) + SUM(VWPTDW!H$74) + SUM(VWPTDW!H$75) )</f>
        <v>0.82922013820335649</v>
      </c>
      <c r="I58" s="460">
        <f>( SUM(VWPTDW!I$66) ) / ( SUM(VWPTDW!I$66) + SUM(VWPTDW!I$73) + SUM(VWPTDW!I$74) + SUM(VWPTDW!I$75) )</f>
        <v>0.82498784637822076</v>
      </c>
      <c r="J58" s="460">
        <f>( SUM(VWPTDW!J$66) ) / ( SUM(VWPTDW!J$66) + SUM(VWPTDW!J$73) + SUM(VWPTDW!J$74) + SUM(VWPTDW!J$75) )</f>
        <v>0.83702308054639663</v>
      </c>
      <c r="K58" s="460">
        <f>( SUM(VWPTDW!K$66) ) / ( SUM(VWPTDW!K$66) + SUM(VWPTDW!K$73) + SUM(VWPTDW!K$74) + SUM(VWPTDW!K$75) )</f>
        <v>0.82700542392235232</v>
      </c>
      <c r="L58" s="460">
        <f>( SUM(VWPTDW!L$66) ) / ( SUM(VWPTDW!L$66) + SUM(VWPTDW!L$73) + SUM(VWPTDW!L$74) + SUM(VWPTDW!L$75) )</f>
        <v>0.83133871416643479</v>
      </c>
      <c r="M58" s="460">
        <f>( SUM(VWPTDW!M$66) ) / ( SUM(VWPTDW!M$66) + SUM(VWPTDW!M$73) + SUM(VWPTDW!M$74) + SUM(VWPTDW!M$75) )</f>
        <v>0.83546022264458319</v>
      </c>
      <c r="N58" s="460">
        <f>( SUM(VWPTDW!N$66) ) / ( SUM(VWPTDW!N$66) + SUM(VWPTDW!N$73) + SUM(VWPTDW!N$74) + SUM(VWPTDW!N$75) )</f>
        <v>0.83938510469122718</v>
      </c>
      <c r="O58" s="460">
        <f>( SUM(VWPTDW!O$66) ) / ( SUM(VWPTDW!O$66) + SUM(VWPTDW!O$73) + SUM(VWPTDW!O$74) + SUM(VWPTDW!O$75) )</f>
        <v>0.83980967486122127</v>
      </c>
      <c r="P58" s="460">
        <f>( SUM(VWPTDW!P$66) ) / ( SUM(VWPTDW!P$66) + SUM(VWPTDW!P$73) + SUM(VWPTDW!P$74) + SUM(VWPTDW!P$75) )</f>
        <v>0.84023200632744532</v>
      </c>
      <c r="Q58" s="460">
        <f>( SUM(VWPTDW!Q$66) ) / ( SUM(VWPTDW!Q$66) + SUM(VWPTDW!Q$73) + SUM(VWPTDW!Q$74) + SUM(VWPTDW!Q$75) )</f>
        <v>0.84065211674993423</v>
      </c>
      <c r="R58" s="460">
        <f>( SUM(VWPTDW!R$66) ) / ( SUM(VWPTDW!R$66) + SUM(VWPTDW!R$73) + SUM(VWPTDW!R$74) + SUM(VWPTDW!R$75) )</f>
        <v>0.84107002360346184</v>
      </c>
      <c r="S58" s="460">
        <f>( SUM(VWPTDW!S$66) ) / ( SUM(VWPTDW!S$66) + SUM(VWPTDW!S$73) + SUM(VWPTDW!S$74) + SUM(VWPTDW!S$75) )</f>
        <v>0.84148574417996336</v>
      </c>
      <c r="T58" s="460">
        <f>( SUM(VWPTDW!T$66) ) / ( SUM(VWPTDW!T$66) + SUM(VWPTDW!T$73) + SUM(VWPTDW!T$74) + SUM(VWPTDW!T$75) )</f>
        <v>0.84189929559092092</v>
      </c>
      <c r="U58" s="460">
        <f>( SUM(VWPTDW!U$66) ) / ( SUM(VWPTDW!U$66) + SUM(VWPTDW!U$73) + SUM(VWPTDW!U$74) + SUM(VWPTDW!U$75) )</f>
        <v>0.8423106947697111</v>
      </c>
      <c r="V58" s="460">
        <f>( SUM(VWPTDW!V$66) ) / ( SUM(VWPTDW!V$66) + SUM(VWPTDW!V$73) + SUM(VWPTDW!V$74) + SUM(VWPTDW!V$75) )</f>
        <v>0.84271995847391634</v>
      </c>
      <c r="W58" s="460">
        <f>( SUM(VWPTDW!W$66) ) / ( SUM(VWPTDW!W$66) + SUM(VWPTDW!W$73) + SUM(VWPTDW!W$74) + SUM(VWPTDW!W$75) )</f>
        <v>0.84312710328760021</v>
      </c>
      <c r="X58" s="460">
        <f>( SUM(VWPTDW!X$66) ) / ( SUM(VWPTDW!X$66) + SUM(VWPTDW!X$73) + SUM(VWPTDW!X$74) + SUM(VWPTDW!X$75) )</f>
        <v>0.84353214562354761</v>
      </c>
      <c r="Y58" s="460">
        <f>( SUM(VWPTDW!Y$66) ) / ( SUM(VWPTDW!Y$66) + SUM(VWPTDW!Y$73) + SUM(VWPTDW!Y$74) + SUM(VWPTDW!Y$75) )</f>
        <v>0.84393510172546993</v>
      </c>
      <c r="Z58" s="460">
        <f>( SUM(VWPTDW!Z$66) ) / ( SUM(VWPTDW!Z$66) + SUM(VWPTDW!Z$73) + SUM(VWPTDW!Z$74) + SUM(VWPTDW!Z$75) )</f>
        <v>0.84433598767017715</v>
      </c>
      <c r="AA58" s="460">
        <f>( SUM(VWPTDW!AA$66) ) / ( SUM(VWPTDW!AA$66) + SUM(VWPTDW!AA$73) + SUM(VWPTDW!AA$74) + SUM(VWPTDW!AA$75) )</f>
        <v>0.84473481936971551</v>
      </c>
      <c r="AB58" s="460">
        <f>( SUM(VWPTDW!AB$66) ) / ( SUM(VWPTDW!AB$66) + SUM(VWPTDW!AB$73) + SUM(VWPTDW!AB$74) + SUM(VWPTDW!AB$75) )</f>
        <v>0.84513161257347291</v>
      </c>
      <c r="AC58" s="460">
        <f>( SUM(VWPTDW!AC$66) ) / ( SUM(VWPTDW!AC$66) + SUM(VWPTDW!AC$73) + SUM(VWPTDW!AC$74) + SUM(VWPTDW!AC$75) )</f>
        <v>0.84552638287025228</v>
      </c>
      <c r="AD58" s="460">
        <f>( SUM(VWPTDW!AD$66) ) / ( SUM(VWPTDW!AD$66) + SUM(VWPTDW!AD$73) + SUM(VWPTDW!AD$74) + SUM(VWPTDW!AD$75) )</f>
        <v>0.84591914569031268</v>
      </c>
      <c r="AE58" s="460">
        <f>( SUM(VWPTDW!AE$66) ) / ( SUM(VWPTDW!AE$66) + SUM(VWPTDW!AE$73) + SUM(VWPTDW!AE$74) + SUM(VWPTDW!AE$75) )</f>
        <v>0.84630991630738006</v>
      </c>
      <c r="AF58" s="460">
        <f>( SUM(VWPTDW!AF$66) ) / ( SUM(VWPTDW!AF$66) + SUM(VWPTDW!AF$73) + SUM(VWPTDW!AF$74) + SUM(VWPTDW!AF$75) )</f>
        <v>0.84669870984062723</v>
      </c>
      <c r="AG58" s="460">
        <f>( SUM(VWPTDW!AG$66) ) / ( SUM(VWPTDW!AG$66) + SUM(VWPTDW!AG$73) + SUM(VWPTDW!AG$74) + SUM(VWPTDW!AG$75) )</f>
        <v>0.84708554125662361</v>
      </c>
      <c r="AH58" s="460">
        <f>( SUM(VWPTDW!AH$66) ) / ( SUM(VWPTDW!AH$66) + SUM(VWPTDW!AH$73) + SUM(VWPTDW!AH$74) + SUM(VWPTDW!AH$75) )</f>
        <v>0.84747042537125583</v>
      </c>
      <c r="AI58" s="460">
        <f>( SUM(VWPTDW!AI$66) ) / ( SUM(VWPTDW!AI$66) + SUM(VWPTDW!AI$73) + SUM(VWPTDW!AI$74) + SUM(VWPTDW!AI$75) )</f>
        <v>0.84785337685161921</v>
      </c>
      <c r="AJ58" s="460">
        <f>( SUM(VWPTDW!AJ$66) ) / ( SUM(VWPTDW!AJ$66) + SUM(VWPTDW!AJ$73) + SUM(VWPTDW!AJ$74) + SUM(VWPTDW!AJ$75) )</f>
        <v>0.84823441021788115</v>
      </c>
      <c r="AK58" s="460">
        <f>( SUM(VWPTDW!AK$66) ) / ( SUM(VWPTDW!AK$66) + SUM(VWPTDW!AK$73) + SUM(VWPTDW!AK$74) + SUM(VWPTDW!AK$75) )</f>
        <v>0.84861353984511601</v>
      </c>
      <c r="AL58" s="460">
        <f>( SUM(VWPTDW!AL$66) ) / ( SUM(VWPTDW!AL$66) + SUM(VWPTDW!AL$73) + SUM(VWPTDW!AL$74) + SUM(VWPTDW!AL$75) )</f>
        <v>1</v>
      </c>
      <c r="AM58" s="460">
        <f>( SUM(VWPTDW!AM$66) ) / ( SUM(VWPTDW!AM$66) + SUM(VWPTDW!AM$73) + SUM(VWPTDW!AM$74) + SUM(VWPTDW!AM$75) )</f>
        <v>1</v>
      </c>
      <c r="AN58" s="460">
        <f>( SUM(VWPTDW!AN$66) ) / ( SUM(VWPTDW!AN$66) + SUM(VWPTDW!AN$73) + SUM(VWPTDW!AN$74) + SUM(VWPTDW!AN$75) )</f>
        <v>1</v>
      </c>
      <c r="AO58" s="460">
        <f>( SUM(VWPTDW!AO$66) ) / ( SUM(VWPTDW!AO$66) + SUM(VWPTDW!AO$73) + SUM(VWPTDW!AO$74) + SUM(VWPTDW!AO$75) )</f>
        <v>1</v>
      </c>
      <c r="AP58" s="460">
        <f>( SUM(VWPTDW!AP$66) ) / ( SUM(VWPTDW!AP$66) + SUM(VWPTDW!AP$73) + SUM(VWPTDW!AP$74) + SUM(VWPTDW!AP$75) )</f>
        <v>1</v>
      </c>
      <c r="AQ58" s="460">
        <f>( SUM(VWPTDW!AQ$66) ) / ( SUM(VWPTDW!AQ$66) + SUM(VWPTDW!AQ$73) + SUM(VWPTDW!AQ$74) + SUM(VWPTDW!AQ$75) )</f>
        <v>1</v>
      </c>
      <c r="AR58" s="460">
        <f>( SUM(VWPTDW!AR$66) ) / ( SUM(VWPTDW!AR$66) + SUM(VWPTDW!AR$73) + SUM(VWPTDW!AR$74) + SUM(VWPTDW!AR$75) )</f>
        <v>1</v>
      </c>
      <c r="AS58" s="460">
        <f>( SUM(VWPTDW!AS$66) ) / ( SUM(VWPTDW!AS$66) + SUM(VWPTDW!AS$73) + SUM(VWPTDW!AS$74) + SUM(VWPTDW!AS$75) )</f>
        <v>1</v>
      </c>
      <c r="AT58" s="460">
        <f>( SUM(VWPTDW!AT$66) ) / ( SUM(VWPTDW!AT$66) + SUM(VWPTDW!AT$73) + SUM(VWPTDW!AT$74) + SUM(VWPTDW!AT$75) )</f>
        <v>1</v>
      </c>
      <c r="AU58" s="460">
        <f>( SUM(VWPTDW!AU$66) ) / ( SUM(VWPTDW!AU$66) + SUM(VWPTDW!AU$73) + SUM(VWPTDW!AU$74) + SUM(VWPTDW!AU$75) )</f>
        <v>1</v>
      </c>
      <c r="AV58" s="460">
        <f>( SUM(VWPTDW!AV$66) ) / ( SUM(VWPTDW!AV$66) + SUM(VWPTDW!AV$73) + SUM(VWPTDW!AV$74) + SUM(VWPTDW!AV$75) )</f>
        <v>1</v>
      </c>
      <c r="AW58" s="460">
        <f>( SUM(VWPTDW!AW$66) ) / ( SUM(VWPTDW!AW$66) + SUM(VWPTDW!AW$73) + SUM(VWPTDW!AW$74) + SUM(VWPTDW!AW$75) )</f>
        <v>1</v>
      </c>
      <c r="AX58" s="460">
        <f>( SUM(VWPTDW!AX$66) ) / ( SUM(VWPTDW!AX$66) + SUM(VWPTDW!AX$73) + SUM(VWPTDW!AX$74) + SUM(VWPTDW!AX$75) )</f>
        <v>1</v>
      </c>
      <c r="AY58" s="460">
        <f>( SUM(VWPTDW!AY$66) ) / ( SUM(VWPTDW!AY$66) + SUM(VWPTDW!AY$73) + SUM(VWPTDW!AY$74) + SUM(VWPTDW!AY$75) )</f>
        <v>1</v>
      </c>
      <c r="AZ58" s="460">
        <f>( SUM(VWPTDW!AZ$66) ) / ( SUM(VWPTDW!AZ$66) + SUM(VWPTDW!AZ$73) + SUM(VWPTDW!AZ$74) + SUM(VWPTDW!AZ$75) )</f>
        <v>1</v>
      </c>
      <c r="BA58" s="460">
        <f>( SUM(VWPTDW!BA$66) ) / ( SUM(VWPTDW!BA$66) + SUM(VWPTDW!BA$73) + SUM(VWPTDW!BA$74) + SUM(VWPTDW!BA$75) )</f>
        <v>1</v>
      </c>
      <c r="BB58" s="460">
        <f>( SUM(VWPTDW!BB$66) ) / ( SUM(VWPTDW!BB$66) + SUM(VWPTDW!BB$73) + SUM(VWPTDW!BB$74) + SUM(VWPTDW!BB$75) )</f>
        <v>1</v>
      </c>
      <c r="BC58" s="460">
        <f>( SUM(VWPTDW!BC$66) ) / ( SUM(VWPTDW!BC$66) + SUM(VWPTDW!BC$73) + SUM(VWPTDW!BC$74) + SUM(VWPTDW!BC$75) )</f>
        <v>1</v>
      </c>
      <c r="BD58" s="460">
        <f>( SUM(VWPTDW!BD$66) ) / ( SUM(VWPTDW!BD$66) + SUM(VWPTDW!BD$73) + SUM(VWPTDW!BD$74) + SUM(VWPTDW!BD$75) )</f>
        <v>1</v>
      </c>
      <c r="BE58" s="460">
        <f>( SUM(VWPTDW!BE$66) ) / ( SUM(VWPTDW!BE$66) + SUM(VWPTDW!BE$73) + SUM(VWPTDW!BE$74) + SUM(VWPTDW!BE$75) )</f>
        <v>1</v>
      </c>
      <c r="BF58" s="460">
        <f>( SUM(VWPTDW!BF$66) ) / ( SUM(VWPTDW!BF$66) + SUM(VWPTDW!BF$73) + SUM(VWPTDW!BF$74) + SUM(VWPTDW!BF$75) )</f>
        <v>1</v>
      </c>
      <c r="BG58" s="460">
        <f>( SUM(VWPTDW!BG$66) ) / ( SUM(VWPTDW!BG$66) + SUM(VWPTDW!BG$73) + SUM(VWPTDW!BG$74) + SUM(VWPTDW!BG$75) )</f>
        <v>1</v>
      </c>
      <c r="BH58" s="460">
        <f>( SUM(VWPTDW!BH$66) ) / ( SUM(VWPTDW!BH$66) + SUM(VWPTDW!BH$73) + SUM(VWPTDW!BH$74) + SUM(VWPTDW!BH$75) )</f>
        <v>1</v>
      </c>
      <c r="BI58" s="460">
        <f>( SUM(VWPTDW!BI$66) ) / ( SUM(VWPTDW!BI$66) + SUM(VWPTDW!BI$73) + SUM(VWPTDW!BI$74) + SUM(VWPTDW!BI$75) )</f>
        <v>1</v>
      </c>
      <c r="BJ58" s="460">
        <f>( SUM(VWPTDW!BJ$66) ) / ( SUM(VWPTDW!BJ$66) + SUM(VWPTDW!BJ$73) + SUM(VWPTDW!BJ$74) + SUM(VWPTDW!BJ$75) )</f>
        <v>1</v>
      </c>
      <c r="BK58" s="460">
        <f>( SUM(VWPTDW!BK$66) ) / ( SUM(VWPTDW!BK$66) + SUM(VWPTDW!BK$73) + SUM(VWPTDW!BK$74) + SUM(VWPTDW!BK$75) )</f>
        <v>1</v>
      </c>
      <c r="BL58" s="460">
        <f>( SUM(VWPTDW!BL$66) ) / ( SUM(VWPTDW!BL$66) + SUM(VWPTDW!BL$73) + SUM(VWPTDW!BL$74) + SUM(VWPTDW!BL$75) )</f>
        <v>1</v>
      </c>
      <c r="BM58" s="460">
        <f>( SUM(VWPTDW!BM$66) ) / ( SUM(VWPTDW!BM$66) + SUM(VWPTDW!BM$73) + SUM(VWPTDW!BM$74) + SUM(VWPTDW!BM$75) )</f>
        <v>1</v>
      </c>
      <c r="BN58" s="460">
        <f>( SUM(VWPTDW!BN$66) ) / ( SUM(VWPTDW!BN$66) + SUM(VWPTDW!BN$73) + SUM(VWPTDW!BN$74) + SUM(VWPTDW!BN$75) )</f>
        <v>1</v>
      </c>
      <c r="BO58" s="460">
        <f>( SUM(VWPTDW!BO$66) ) / ( SUM(VWPTDW!BO$66) + SUM(VWPTDW!BO$73) + SUM(VWPTDW!BO$74) + SUM(VWPTDW!BO$75) )</f>
        <v>1</v>
      </c>
      <c r="BP58" s="460">
        <f>( SUM(VWPTDW!BP$66) ) / ( SUM(VWPTDW!BP$66) + SUM(VWPTDW!BP$73) + SUM(VWPTDW!BP$74) + SUM(VWPTDW!BP$75) )</f>
        <v>1</v>
      </c>
      <c r="BQ58" s="460">
        <f>( SUM(VWPTDW!BQ$66) ) / ( SUM(VWPTDW!BQ$66) + SUM(VWPTDW!BQ$73) + SUM(VWPTDW!BQ$74) + SUM(VWPTDW!BQ$75) )</f>
        <v>1</v>
      </c>
      <c r="BR58" s="460">
        <f>( SUM(VWPTDW!BR$66) ) / ( SUM(VWPTDW!BR$66) + SUM(VWPTDW!BR$73) + SUM(VWPTDW!BR$74) + SUM(VWPTDW!BR$75) )</f>
        <v>1</v>
      </c>
      <c r="BS58" s="460">
        <f>( SUM(VWPTDW!BS$66) ) / ( SUM(VWPTDW!BS$66) + SUM(VWPTDW!BS$73) + SUM(VWPTDW!BS$74) + SUM(VWPTDW!BS$75) )</f>
        <v>1</v>
      </c>
      <c r="BT58" s="460">
        <f>( SUM(VWPTDW!BT$66) ) / ( SUM(VWPTDW!BT$66) + SUM(VWPTDW!BT$73) + SUM(VWPTDW!BT$74) + SUM(VWPTDW!BT$75) )</f>
        <v>1</v>
      </c>
      <c r="BU58" s="460">
        <f>( SUM(VWPTDW!BU$66) ) / ( SUM(VWPTDW!BU$66) + SUM(VWPTDW!BU$73) + SUM(VWPTDW!BU$74) + SUM(VWPTDW!BU$75) )</f>
        <v>1</v>
      </c>
      <c r="BV58" s="460">
        <f>( SUM(VWPTDW!BV$66) ) / ( SUM(VWPTDW!BV$66) + SUM(VWPTDW!BV$73) + SUM(VWPTDW!BV$74) + SUM(VWPTDW!BV$75) )</f>
        <v>1</v>
      </c>
      <c r="BW58" s="460">
        <f>( SUM(VWPTDW!BW$66) ) / ( SUM(VWPTDW!BW$66) + SUM(VWPTDW!BW$73) + SUM(VWPTDW!BW$74) + SUM(VWPTDW!BW$75) )</f>
        <v>1</v>
      </c>
      <c r="BX58" s="460">
        <f>( SUM(VWPTDW!BX$66) ) / ( SUM(VWPTDW!BX$66) + SUM(VWPTDW!BX$73) + SUM(VWPTDW!BX$74) + SUM(VWPTDW!BX$75) )</f>
        <v>1</v>
      </c>
      <c r="BY58" s="460">
        <f>( SUM(VWPTDW!BY$66) ) / ( SUM(VWPTDW!BY$66) + SUM(VWPTDW!BY$73) + SUM(VWPTDW!BY$74) + SUM(VWPTDW!BY$75) )</f>
        <v>1</v>
      </c>
      <c r="BZ58" s="460">
        <f>( SUM(VWPTDW!BZ$66) ) / ( SUM(VWPTDW!BZ$66) + SUM(VWPTDW!BZ$73) + SUM(VWPTDW!BZ$74) + SUM(VWPTDW!BZ$75) )</f>
        <v>1</v>
      </c>
      <c r="CA58" s="460">
        <f>( SUM(VWPTDW!CA$66) ) / ( SUM(VWPTDW!CA$66) + SUM(VWPTDW!CA$73) + SUM(VWPTDW!CA$74) + SUM(VWPTDW!CA$75) )</f>
        <v>1</v>
      </c>
      <c r="CB58" s="460">
        <f>( SUM(VWPTDW!CB$66) ) / ( SUM(VWPTDW!CB$66) + SUM(VWPTDW!CB$73) + SUM(VWPTDW!CB$74) + SUM(VWPTDW!CB$75) )</f>
        <v>1</v>
      </c>
      <c r="CC58" s="460">
        <f>( SUM(VWPTDW!CC$66) ) / ( SUM(VWPTDW!CC$66) + SUM(VWPTDW!CC$73) + SUM(VWPTDW!CC$74) + SUM(VWPTDW!CC$75) )</f>
        <v>1</v>
      </c>
      <c r="CD58" s="460">
        <f>( SUM(VWPTDW!CD$66) ) / ( SUM(VWPTDW!CD$66) + SUM(VWPTDW!CD$73) + SUM(VWPTDW!CD$74) + SUM(VWPTDW!CD$75) )</f>
        <v>1</v>
      </c>
      <c r="CE58" s="460">
        <f>( SUM(VWPTDW!CE$66) ) / ( SUM(VWPTDW!CE$66) + SUM(VWPTDW!CE$73) + SUM(VWPTDW!CE$74) + SUM(VWPTDW!CE$75) )</f>
        <v>1</v>
      </c>
      <c r="CF58" s="460">
        <f>( SUM(VWPTDW!CF$66) ) / ( SUM(VWPTDW!CF$66) + SUM(VWPTDW!CF$73) + SUM(VWPTDW!CF$74) + SUM(VWPTDW!CF$75) )</f>
        <v>1</v>
      </c>
      <c r="CG58" s="460">
        <f>( SUM(VWPTDW!CG$66) ) / ( SUM(VWPTDW!CG$66) + SUM(VWPTDW!CG$73) + SUM(VWPTDW!CG$74) + SUM(VWPTDW!CG$75) )</f>
        <v>1</v>
      </c>
      <c r="CH58" s="460">
        <f>( SUM(VWPTDW!CH$66) ) / ( SUM(VWPTDW!CH$66) + SUM(VWPTDW!CH$73) + SUM(VWPTDW!CH$74) + SUM(VWPTDW!CH$75) )</f>
        <v>1</v>
      </c>
      <c r="CI58" s="460">
        <f>( SUM(VWPTDW!CI$66) ) / ( SUM(VWPTDW!CI$66) + SUM(VWPTDW!CI$73) + SUM(VWPTDW!CI$74) + SUM(VWPTDW!CI$75) )</f>
        <v>1</v>
      </c>
      <c r="CJ58" s="460" t="e">
        <f>( SUM(VWPTDW!CJ$66) ) / ( SUM(VWPTDW!CJ$66) + SUM(VWPTDW!CJ$73) + SUM(VWPTDW!CJ$74) + SUM(VWPTDW!CJ$75) )</f>
        <v>#DIV/0!</v>
      </c>
    </row>
    <row r="59" spans="2:92" ht="29.25" thickBot="1" x14ac:dyDescent="0.25">
      <c r="B59" s="1243" t="s">
        <v>283</v>
      </c>
      <c r="C59" s="1244" t="s">
        <v>284</v>
      </c>
      <c r="D59" s="544" t="s">
        <v>285</v>
      </c>
      <c r="E59" s="1244" t="s">
        <v>141</v>
      </c>
      <c r="F59" s="545">
        <v>2</v>
      </c>
      <c r="G59" s="461">
        <f>SUM(VWPTDW!G$43) + SUM(VWPTDW!G$45) - SUM(VWPTDW!G$55) - SUM(VWPTDW!G$56)</f>
        <v>3.1500000000000004</v>
      </c>
      <c r="H59" s="461">
        <f>SUM(VWPTDW!H$43) + SUM(VWPTDW!H$45) - SUM(VWPTDW!H$55) - SUM(VWPTDW!H$56)</f>
        <v>2.2900000000000005</v>
      </c>
      <c r="I59" s="461">
        <f>SUM(VWPTDW!I$43) + SUM(VWPTDW!I$45) - SUM(VWPTDW!I$55) - SUM(VWPTDW!I$56)</f>
        <v>2.4139999999999997</v>
      </c>
      <c r="J59" s="461">
        <f>SUM(VWPTDW!J$43) + SUM(VWPTDW!J$45) - SUM(VWPTDW!J$55) - SUM(VWPTDW!J$56)</f>
        <v>3.17</v>
      </c>
      <c r="K59" s="461">
        <f>SUM(VWPTDW!K$43) + SUM(VWPTDW!K$45) - SUM(VWPTDW!K$55) - SUM(VWPTDW!K$56)</f>
        <v>2.7829999999999999</v>
      </c>
      <c r="L59" s="461">
        <f>SUM(VWPTDW!L$43) + SUM(VWPTDW!L$45) - SUM(VWPTDW!L$55) - SUM(VWPTDW!L$56)</f>
        <v>2.7890000000000001</v>
      </c>
      <c r="M59" s="461">
        <f>SUM(VWPTDW!M$43) + SUM(VWPTDW!M$45) - SUM(VWPTDW!M$55) - SUM(VWPTDW!M$56)</f>
        <v>2.7950000000000004</v>
      </c>
      <c r="N59" s="461">
        <f>SUM(VWPTDW!N$43) + SUM(VWPTDW!N$45) - SUM(VWPTDW!N$55) - SUM(VWPTDW!N$56)</f>
        <v>2.8010000000000006</v>
      </c>
      <c r="O59" s="461">
        <f>SUM(VWPTDW!O$43) + SUM(VWPTDW!O$45) - SUM(VWPTDW!O$55) - SUM(VWPTDW!O$56)</f>
        <v>2.8070000000000004</v>
      </c>
      <c r="P59" s="461">
        <f>SUM(VWPTDW!P$43) + SUM(VWPTDW!P$45) - SUM(VWPTDW!P$55) - SUM(VWPTDW!P$56)</f>
        <v>2.8130000000000006</v>
      </c>
      <c r="Q59" s="461">
        <f>SUM(VWPTDW!Q$43) + SUM(VWPTDW!Q$45) - SUM(VWPTDW!Q$55) - SUM(VWPTDW!Q$56)</f>
        <v>2.8190000000000008</v>
      </c>
      <c r="R59" s="461">
        <f>SUM(VWPTDW!R$43) + SUM(VWPTDW!R$45) - SUM(VWPTDW!R$55) - SUM(VWPTDW!R$56)</f>
        <v>2.8250000000000006</v>
      </c>
      <c r="S59" s="461">
        <f>SUM(VWPTDW!S$43) + SUM(VWPTDW!S$45) - SUM(VWPTDW!S$55) - SUM(VWPTDW!S$56)</f>
        <v>2.8310000000000008</v>
      </c>
      <c r="T59" s="461">
        <f>SUM(VWPTDW!T$43) + SUM(VWPTDW!T$45) - SUM(VWPTDW!T$55) - SUM(VWPTDW!T$56)</f>
        <v>2.8370000000000011</v>
      </c>
      <c r="U59" s="461">
        <f>SUM(VWPTDW!U$43) + SUM(VWPTDW!U$45) - SUM(VWPTDW!U$55) - SUM(VWPTDW!U$56)</f>
        <v>2.8430000000000013</v>
      </c>
      <c r="V59" s="461">
        <f>SUM(VWPTDW!V$43) + SUM(VWPTDW!V$45) - SUM(VWPTDW!V$55) - SUM(VWPTDW!V$56)</f>
        <v>2.8490000000000015</v>
      </c>
      <c r="W59" s="461">
        <f>SUM(VWPTDW!W$43) + SUM(VWPTDW!W$45) - SUM(VWPTDW!W$55) - SUM(VWPTDW!W$56)</f>
        <v>2.8550000000000013</v>
      </c>
      <c r="X59" s="461">
        <f>SUM(VWPTDW!X$43) + SUM(VWPTDW!X$45) - SUM(VWPTDW!X$55) - SUM(VWPTDW!X$56)</f>
        <v>2.8610000000000015</v>
      </c>
      <c r="Y59" s="461">
        <f>SUM(VWPTDW!Y$43) + SUM(VWPTDW!Y$45) - SUM(VWPTDW!Y$55) - SUM(VWPTDW!Y$56)</f>
        <v>2.8670000000000018</v>
      </c>
      <c r="Z59" s="461">
        <f>SUM(VWPTDW!Z$43) + SUM(VWPTDW!Z$45) - SUM(VWPTDW!Z$55) - SUM(VWPTDW!Z$56)</f>
        <v>2.8730000000000016</v>
      </c>
      <c r="AA59" s="461">
        <f>SUM(VWPTDW!AA$43) + SUM(VWPTDW!AA$45) - SUM(VWPTDW!AA$55) - SUM(VWPTDW!AA$56)</f>
        <v>2.8790000000000018</v>
      </c>
      <c r="AB59" s="461">
        <f>SUM(VWPTDW!AB$43) + SUM(VWPTDW!AB$45) - SUM(VWPTDW!AB$55) - SUM(VWPTDW!AB$56)</f>
        <v>2.885000000000002</v>
      </c>
      <c r="AC59" s="461">
        <f>SUM(VWPTDW!AC$43) + SUM(VWPTDW!AC$45) - SUM(VWPTDW!AC$55) - SUM(VWPTDW!AC$56)</f>
        <v>2.8910000000000022</v>
      </c>
      <c r="AD59" s="461">
        <f>SUM(VWPTDW!AD$43) + SUM(VWPTDW!AD$45) - SUM(VWPTDW!AD$55) - SUM(VWPTDW!AD$56)</f>
        <v>2.8970000000000025</v>
      </c>
      <c r="AE59" s="461">
        <f>SUM(VWPTDW!AE$43) + SUM(VWPTDW!AE$45) - SUM(VWPTDW!AE$55) - SUM(VWPTDW!AE$56)</f>
        <v>2.9030000000000022</v>
      </c>
      <c r="AF59" s="461">
        <f>SUM(VWPTDW!AF$43) + SUM(VWPTDW!AF$45) - SUM(VWPTDW!AF$55) - SUM(VWPTDW!AF$56)</f>
        <v>2.9090000000000025</v>
      </c>
      <c r="AG59" s="461">
        <f>SUM(VWPTDW!AG$43) + SUM(VWPTDW!AG$45) - SUM(VWPTDW!AG$55) - SUM(VWPTDW!AG$56)</f>
        <v>2.9150000000000027</v>
      </c>
      <c r="AH59" s="461">
        <f>SUM(VWPTDW!AH$43) + SUM(VWPTDW!AH$45) - SUM(VWPTDW!AH$55) - SUM(VWPTDW!AH$56)</f>
        <v>2.9210000000000025</v>
      </c>
      <c r="AI59" s="461">
        <f>SUM(VWPTDW!AI$43) + SUM(VWPTDW!AI$45) - SUM(VWPTDW!AI$55) - SUM(VWPTDW!AI$56)</f>
        <v>2.9270000000000027</v>
      </c>
      <c r="AJ59" s="461">
        <f>SUM(VWPTDW!AJ$43) + SUM(VWPTDW!AJ$45) - SUM(VWPTDW!AJ$55) - SUM(VWPTDW!AJ$56)</f>
        <v>2.9330000000000029</v>
      </c>
      <c r="AK59" s="461">
        <f>SUM(VWPTDW!AK$43) + SUM(VWPTDW!AK$45) - SUM(VWPTDW!AK$55) - SUM(VWPTDW!AK$56)</f>
        <v>2.9390000000000032</v>
      </c>
      <c r="AL59" s="461">
        <f>SUM(VWPTDW!AL$43) + SUM(VWPTDW!AL$45) - SUM(VWPTDW!AL$55) - SUM(VWPTDW!AL$56)</f>
        <v>0</v>
      </c>
      <c r="AM59" s="461">
        <f>SUM(VWPTDW!AM$43) + SUM(VWPTDW!AM$45) - SUM(VWPTDW!AM$55) - SUM(VWPTDW!AM$56)</f>
        <v>0</v>
      </c>
      <c r="AN59" s="461">
        <f>SUM(VWPTDW!AN$43) + SUM(VWPTDW!AN$45) - SUM(VWPTDW!AN$55) - SUM(VWPTDW!AN$56)</f>
        <v>0</v>
      </c>
      <c r="AO59" s="461">
        <f>SUM(VWPTDW!AO$43) + SUM(VWPTDW!AO$45) - SUM(VWPTDW!AO$55) - SUM(VWPTDW!AO$56)</f>
        <v>0</v>
      </c>
      <c r="AP59" s="461">
        <f>SUM(VWPTDW!AP$43) + SUM(VWPTDW!AP$45) - SUM(VWPTDW!AP$55) - SUM(VWPTDW!AP$56)</f>
        <v>0</v>
      </c>
      <c r="AQ59" s="461">
        <f>SUM(VWPTDW!AQ$43) + SUM(VWPTDW!AQ$45) - SUM(VWPTDW!AQ$55) - SUM(VWPTDW!AQ$56)</f>
        <v>0</v>
      </c>
      <c r="AR59" s="461">
        <f>SUM(VWPTDW!AR$43) + SUM(VWPTDW!AR$45) - SUM(VWPTDW!AR$55) - SUM(VWPTDW!AR$56)</f>
        <v>0</v>
      </c>
      <c r="AS59" s="461">
        <f>SUM(VWPTDW!AS$43) + SUM(VWPTDW!AS$45) - SUM(VWPTDW!AS$55) - SUM(VWPTDW!AS$56)</f>
        <v>0</v>
      </c>
      <c r="AT59" s="461">
        <f>SUM(VWPTDW!AT$43) + SUM(VWPTDW!AT$45) - SUM(VWPTDW!AT$55) - SUM(VWPTDW!AT$56)</f>
        <v>0</v>
      </c>
      <c r="AU59" s="461">
        <f>SUM(VWPTDW!AU$43) + SUM(VWPTDW!AU$45) - SUM(VWPTDW!AU$55) - SUM(VWPTDW!AU$56)</f>
        <v>0</v>
      </c>
      <c r="AV59" s="461">
        <f>SUM(VWPTDW!AV$43) + SUM(VWPTDW!AV$45) - SUM(VWPTDW!AV$55) - SUM(VWPTDW!AV$56)</f>
        <v>0</v>
      </c>
      <c r="AW59" s="461">
        <f>SUM(VWPTDW!AW$43) + SUM(VWPTDW!AW$45) - SUM(VWPTDW!AW$55) - SUM(VWPTDW!AW$56)</f>
        <v>0</v>
      </c>
      <c r="AX59" s="461">
        <f>SUM(VWPTDW!AX$43) + SUM(VWPTDW!AX$45) - SUM(VWPTDW!AX$55) - SUM(VWPTDW!AX$56)</f>
        <v>0</v>
      </c>
      <c r="AY59" s="461">
        <f>SUM(VWPTDW!AY$43) + SUM(VWPTDW!AY$45) - SUM(VWPTDW!AY$55) - SUM(VWPTDW!AY$56)</f>
        <v>0</v>
      </c>
      <c r="AZ59" s="461">
        <f>SUM(VWPTDW!AZ$43) + SUM(VWPTDW!AZ$45) - SUM(VWPTDW!AZ$55) - SUM(VWPTDW!AZ$56)</f>
        <v>0</v>
      </c>
      <c r="BA59" s="461">
        <f>SUM(VWPTDW!BA$43) + SUM(VWPTDW!BA$45) - SUM(VWPTDW!BA$55) - SUM(VWPTDW!BA$56)</f>
        <v>0</v>
      </c>
      <c r="BB59" s="461">
        <f>SUM(VWPTDW!BB$43) + SUM(VWPTDW!BB$45) - SUM(VWPTDW!BB$55) - SUM(VWPTDW!BB$56)</f>
        <v>0</v>
      </c>
      <c r="BC59" s="461">
        <f>SUM(VWPTDW!BC$43) + SUM(VWPTDW!BC$45) - SUM(VWPTDW!BC$55) - SUM(VWPTDW!BC$56)</f>
        <v>0</v>
      </c>
      <c r="BD59" s="461">
        <f>SUM(VWPTDW!BD$43) + SUM(VWPTDW!BD$45) - SUM(VWPTDW!BD$55) - SUM(VWPTDW!BD$56)</f>
        <v>0</v>
      </c>
      <c r="BE59" s="461">
        <f>SUM(VWPTDW!BE$43) + SUM(VWPTDW!BE$45) - SUM(VWPTDW!BE$55) - SUM(VWPTDW!BE$56)</f>
        <v>0</v>
      </c>
      <c r="BF59" s="461">
        <f>SUM(VWPTDW!BF$43) + SUM(VWPTDW!BF$45) - SUM(VWPTDW!BF$55) - SUM(VWPTDW!BF$56)</f>
        <v>0</v>
      </c>
      <c r="BG59" s="461">
        <f>SUM(VWPTDW!BG$43) + SUM(VWPTDW!BG$45) - SUM(VWPTDW!BG$55) - SUM(VWPTDW!BG$56)</f>
        <v>0</v>
      </c>
      <c r="BH59" s="461">
        <f>SUM(VWPTDW!BH$43) + SUM(VWPTDW!BH$45) - SUM(VWPTDW!BH$55) - SUM(VWPTDW!BH$56)</f>
        <v>0</v>
      </c>
      <c r="BI59" s="461">
        <f>SUM(VWPTDW!BI$43) + SUM(VWPTDW!BI$45) - SUM(VWPTDW!BI$55) - SUM(VWPTDW!BI$56)</f>
        <v>0</v>
      </c>
      <c r="BJ59" s="461">
        <f>SUM(VWPTDW!BJ$43) + SUM(VWPTDW!BJ$45) - SUM(VWPTDW!BJ$55) - SUM(VWPTDW!BJ$56)</f>
        <v>0</v>
      </c>
      <c r="BK59" s="461">
        <f>SUM(VWPTDW!BK$43) + SUM(VWPTDW!BK$45) - SUM(VWPTDW!BK$55) - SUM(VWPTDW!BK$56)</f>
        <v>0</v>
      </c>
      <c r="BL59" s="461">
        <f>SUM(VWPTDW!BL$43) + SUM(VWPTDW!BL$45) - SUM(VWPTDW!BL$55) - SUM(VWPTDW!BL$56)</f>
        <v>0</v>
      </c>
      <c r="BM59" s="461">
        <f>SUM(VWPTDW!BM$43) + SUM(VWPTDW!BM$45) - SUM(VWPTDW!BM$55) - SUM(VWPTDW!BM$56)</f>
        <v>0</v>
      </c>
      <c r="BN59" s="461">
        <f>SUM(VWPTDW!BN$43) + SUM(VWPTDW!BN$45) - SUM(VWPTDW!BN$55) - SUM(VWPTDW!BN$56)</f>
        <v>0</v>
      </c>
      <c r="BO59" s="461">
        <f>SUM(VWPTDW!BO$43) + SUM(VWPTDW!BO$45) - SUM(VWPTDW!BO$55) - SUM(VWPTDW!BO$56)</f>
        <v>0</v>
      </c>
      <c r="BP59" s="461">
        <f>SUM(VWPTDW!BP$43) + SUM(VWPTDW!BP$45) - SUM(VWPTDW!BP$55) - SUM(VWPTDW!BP$56)</f>
        <v>0</v>
      </c>
      <c r="BQ59" s="461">
        <f>SUM(VWPTDW!BQ$43) + SUM(VWPTDW!BQ$45) - SUM(VWPTDW!BQ$55) - SUM(VWPTDW!BQ$56)</f>
        <v>0</v>
      </c>
      <c r="BR59" s="461">
        <f>SUM(VWPTDW!BR$43) + SUM(VWPTDW!BR$45) - SUM(VWPTDW!BR$55) - SUM(VWPTDW!BR$56)</f>
        <v>0</v>
      </c>
      <c r="BS59" s="461">
        <f>SUM(VWPTDW!BS$43) + SUM(VWPTDW!BS$45) - SUM(VWPTDW!BS$55) - SUM(VWPTDW!BS$56)</f>
        <v>0</v>
      </c>
      <c r="BT59" s="461">
        <f>SUM(VWPTDW!BT$43) + SUM(VWPTDW!BT$45) - SUM(VWPTDW!BT$55) - SUM(VWPTDW!BT$56)</f>
        <v>0</v>
      </c>
      <c r="BU59" s="461">
        <f>SUM(VWPTDW!BU$43) + SUM(VWPTDW!BU$45) - SUM(VWPTDW!BU$55) - SUM(VWPTDW!BU$56)</f>
        <v>0</v>
      </c>
      <c r="BV59" s="461">
        <f>SUM(VWPTDW!BV$43) + SUM(VWPTDW!BV$45) - SUM(VWPTDW!BV$55) - SUM(VWPTDW!BV$56)</f>
        <v>0</v>
      </c>
      <c r="BW59" s="461">
        <f>SUM(VWPTDW!BW$43) + SUM(VWPTDW!BW$45) - SUM(VWPTDW!BW$55) - SUM(VWPTDW!BW$56)</f>
        <v>0</v>
      </c>
      <c r="BX59" s="461">
        <f>SUM(VWPTDW!BX$43) + SUM(VWPTDW!BX$45) - SUM(VWPTDW!BX$55) - SUM(VWPTDW!BX$56)</f>
        <v>0</v>
      </c>
      <c r="BY59" s="461">
        <f>SUM(VWPTDW!BY$43) + SUM(VWPTDW!BY$45) - SUM(VWPTDW!BY$55) - SUM(VWPTDW!BY$56)</f>
        <v>0</v>
      </c>
      <c r="BZ59" s="461">
        <f>SUM(VWPTDW!BZ$43) + SUM(VWPTDW!BZ$45) - SUM(VWPTDW!BZ$55) - SUM(VWPTDW!BZ$56)</f>
        <v>0</v>
      </c>
      <c r="CA59" s="461">
        <f>SUM(VWPTDW!CA$43) + SUM(VWPTDW!CA$45) - SUM(VWPTDW!CA$55) - SUM(VWPTDW!CA$56)</f>
        <v>0</v>
      </c>
      <c r="CB59" s="461">
        <f>SUM(VWPTDW!CB$43) + SUM(VWPTDW!CB$45) - SUM(VWPTDW!CB$55) - SUM(VWPTDW!CB$56)</f>
        <v>0</v>
      </c>
      <c r="CC59" s="461">
        <f>SUM(VWPTDW!CC$43) + SUM(VWPTDW!CC$45) - SUM(VWPTDW!CC$55) - SUM(VWPTDW!CC$56)</f>
        <v>0</v>
      </c>
      <c r="CD59" s="461">
        <f>SUM(VWPTDW!CD$43) + SUM(VWPTDW!CD$45) - SUM(VWPTDW!CD$55) - SUM(VWPTDW!CD$56)</f>
        <v>0</v>
      </c>
      <c r="CE59" s="461">
        <f>SUM(VWPTDW!CE$43) + SUM(VWPTDW!CE$45) - SUM(VWPTDW!CE$55) - SUM(VWPTDW!CE$56)</f>
        <v>0</v>
      </c>
      <c r="CF59" s="461">
        <f>SUM(VWPTDW!CF$43) + SUM(VWPTDW!CF$45) - SUM(VWPTDW!CF$55) - SUM(VWPTDW!CF$56)</f>
        <v>0</v>
      </c>
      <c r="CG59" s="461">
        <f>SUM(VWPTDW!CG$43) + SUM(VWPTDW!CG$45) - SUM(VWPTDW!CG$55) - SUM(VWPTDW!CG$56)</f>
        <v>0</v>
      </c>
      <c r="CH59" s="461">
        <f>SUM(VWPTDW!CH$43) + SUM(VWPTDW!CH$45) - SUM(VWPTDW!CH$55) - SUM(VWPTDW!CH$56)</f>
        <v>0</v>
      </c>
      <c r="CI59" s="461">
        <f>SUM(VWPTDW!CI$43) + SUM(VWPTDW!CI$45) - SUM(VWPTDW!CI$55) - SUM(VWPTDW!CI$56)</f>
        <v>0</v>
      </c>
      <c r="CJ59" s="461">
        <f>SUM(VWPTDW!CJ$43) + SUM(VWPTDW!CJ$45) - SUM(VWPTDW!CJ$55) - SUM(VWPTDW!CJ$56)</f>
        <v>0</v>
      </c>
    </row>
    <row r="60" spans="2:92" ht="15" thickBot="1" x14ac:dyDescent="0.25">
      <c r="B60" s="1240" t="s">
        <v>286</v>
      </c>
      <c r="C60" s="594" t="s">
        <v>148</v>
      </c>
      <c r="D60" s="595" t="s">
        <v>287</v>
      </c>
      <c r="E60" s="594" t="s">
        <v>141</v>
      </c>
      <c r="F60" s="596">
        <v>2</v>
      </c>
      <c r="G60" s="458">
        <f>SUM(VWPTDW!G$61)</f>
        <v>0.9</v>
      </c>
      <c r="H60" s="458">
        <f>SUM(VWPTDW!H$61)</f>
        <v>0.8600000000000001</v>
      </c>
      <c r="I60" s="458">
        <f>SUM(VWPTDW!I$61)</f>
        <v>0.81299999999999994</v>
      </c>
      <c r="J60" s="458">
        <f>SUM(VWPTDW!J$61)</f>
        <v>1.54</v>
      </c>
      <c r="K60" s="458">
        <f>SUM(VWPTDW!K$61)</f>
        <v>1.55</v>
      </c>
      <c r="L60" s="458">
        <f>SUM(VWPTDW!L$61)</f>
        <v>1.55</v>
      </c>
      <c r="M60" s="458">
        <f>SUM(VWPTDW!M$61)</f>
        <v>1.55</v>
      </c>
      <c r="N60" s="458">
        <f>SUM(VWPTDW!N$61)</f>
        <v>1.55</v>
      </c>
      <c r="O60" s="458">
        <f>SUM(VWPTDW!O$61)</f>
        <v>1.55</v>
      </c>
      <c r="P60" s="458">
        <f>SUM(VWPTDW!P$61)</f>
        <v>1.55</v>
      </c>
      <c r="Q60" s="458">
        <f>SUM(VWPTDW!Q$61)</f>
        <v>1.55</v>
      </c>
      <c r="R60" s="458">
        <f>SUM(VWPTDW!R$61)</f>
        <v>1.55</v>
      </c>
      <c r="S60" s="458">
        <f>SUM(VWPTDW!S$61)</f>
        <v>1.55</v>
      </c>
      <c r="T60" s="458">
        <f>SUM(VWPTDW!T$61)</f>
        <v>1.55</v>
      </c>
      <c r="U60" s="458">
        <f>SUM(VWPTDW!U$61)</f>
        <v>1.55</v>
      </c>
      <c r="V60" s="458">
        <f>SUM(VWPTDW!V$61)</f>
        <v>1.55</v>
      </c>
      <c r="W60" s="458">
        <f>SUM(VWPTDW!W$61)</f>
        <v>1.55</v>
      </c>
      <c r="X60" s="458">
        <f>SUM(VWPTDW!X$61)</f>
        <v>1.55</v>
      </c>
      <c r="Y60" s="458">
        <f>SUM(VWPTDW!Y$61)</f>
        <v>1.55</v>
      </c>
      <c r="Z60" s="458">
        <f>SUM(VWPTDW!Z$61)</f>
        <v>1.55</v>
      </c>
      <c r="AA60" s="458">
        <f>SUM(VWPTDW!AA$61)</f>
        <v>1.55</v>
      </c>
      <c r="AB60" s="458">
        <f>SUM(VWPTDW!AB$61)</f>
        <v>1.55</v>
      </c>
      <c r="AC60" s="458">
        <f>SUM(VWPTDW!AC$61)</f>
        <v>1.55</v>
      </c>
      <c r="AD60" s="458">
        <f>SUM(VWPTDW!AD$61)</f>
        <v>1.55</v>
      </c>
      <c r="AE60" s="458">
        <f>SUM(VWPTDW!AE$61)</f>
        <v>1.55</v>
      </c>
      <c r="AF60" s="458">
        <f>SUM(VWPTDW!AF$61)</f>
        <v>1.55</v>
      </c>
      <c r="AG60" s="458">
        <f>SUM(VWPTDW!AG$61)</f>
        <v>1.55</v>
      </c>
      <c r="AH60" s="458">
        <f>SUM(VWPTDW!AH$61)</f>
        <v>1.55</v>
      </c>
      <c r="AI60" s="458">
        <f>SUM(VWPTDW!AI$61)</f>
        <v>1.55</v>
      </c>
      <c r="AJ60" s="458">
        <f>SUM(VWPTDW!AJ$61)</f>
        <v>1.55</v>
      </c>
      <c r="AK60" s="458">
        <f>SUM(VWPTDW!AK$61)</f>
        <v>1.55</v>
      </c>
      <c r="AL60" s="458">
        <f>SUM(VWPTDW!AL$61)</f>
        <v>0</v>
      </c>
      <c r="AM60" s="458">
        <f>SUM(VWPTDW!AM$61)</f>
        <v>0</v>
      </c>
      <c r="AN60" s="458">
        <f>SUM(VWPTDW!AN$61)</f>
        <v>0</v>
      </c>
      <c r="AO60" s="458">
        <f>SUM(VWPTDW!AO$61)</f>
        <v>0</v>
      </c>
      <c r="AP60" s="458">
        <f>SUM(VWPTDW!AP$61)</f>
        <v>0</v>
      </c>
      <c r="AQ60" s="458">
        <f>SUM(VWPTDW!AQ$61)</f>
        <v>0</v>
      </c>
      <c r="AR60" s="458">
        <f>SUM(VWPTDW!AR$61)</f>
        <v>0</v>
      </c>
      <c r="AS60" s="458">
        <f>SUM(VWPTDW!AS$61)</f>
        <v>0</v>
      </c>
      <c r="AT60" s="458">
        <f>SUM(VWPTDW!AT$61)</f>
        <v>0</v>
      </c>
      <c r="AU60" s="458">
        <f>SUM(VWPTDW!AU$61)</f>
        <v>0</v>
      </c>
      <c r="AV60" s="458">
        <f>SUM(VWPTDW!AV$61)</f>
        <v>0</v>
      </c>
      <c r="AW60" s="458">
        <f>SUM(VWPTDW!AW$61)</f>
        <v>0</v>
      </c>
      <c r="AX60" s="458">
        <f>SUM(VWPTDW!AX$61)</f>
        <v>0</v>
      </c>
      <c r="AY60" s="458">
        <f>SUM(VWPTDW!AY$61)</f>
        <v>0</v>
      </c>
      <c r="AZ60" s="458">
        <f>SUM(VWPTDW!AZ$61)</f>
        <v>0</v>
      </c>
      <c r="BA60" s="458">
        <f>SUM(VWPTDW!BA$61)</f>
        <v>0</v>
      </c>
      <c r="BB60" s="458">
        <f>SUM(VWPTDW!BB$61)</f>
        <v>0</v>
      </c>
      <c r="BC60" s="458">
        <f>SUM(VWPTDW!BC$61)</f>
        <v>0</v>
      </c>
      <c r="BD60" s="458">
        <f>SUM(VWPTDW!BD$61)</f>
        <v>0</v>
      </c>
      <c r="BE60" s="458">
        <f>SUM(VWPTDW!BE$61)</f>
        <v>0</v>
      </c>
      <c r="BF60" s="458">
        <f>SUM(VWPTDW!BF$61)</f>
        <v>0</v>
      </c>
      <c r="BG60" s="458">
        <f>SUM(VWPTDW!BG$61)</f>
        <v>0</v>
      </c>
      <c r="BH60" s="458">
        <f>SUM(VWPTDW!BH$61)</f>
        <v>0</v>
      </c>
      <c r="BI60" s="458">
        <f>SUM(VWPTDW!BI$61)</f>
        <v>0</v>
      </c>
      <c r="BJ60" s="458">
        <f>SUM(VWPTDW!BJ$61)</f>
        <v>0</v>
      </c>
      <c r="BK60" s="458">
        <f>SUM(VWPTDW!BK$61)</f>
        <v>0</v>
      </c>
      <c r="BL60" s="458">
        <f>SUM(VWPTDW!BL$61)</f>
        <v>0</v>
      </c>
      <c r="BM60" s="458">
        <f>SUM(VWPTDW!BM$61)</f>
        <v>0</v>
      </c>
      <c r="BN60" s="458">
        <f>SUM(VWPTDW!BN$61)</f>
        <v>0</v>
      </c>
      <c r="BO60" s="458">
        <f>SUM(VWPTDW!BO$61)</f>
        <v>0</v>
      </c>
      <c r="BP60" s="458">
        <f>SUM(VWPTDW!BP$61)</f>
        <v>0</v>
      </c>
      <c r="BQ60" s="458">
        <f>SUM(VWPTDW!BQ$61)</f>
        <v>0</v>
      </c>
      <c r="BR60" s="458">
        <f>SUM(VWPTDW!BR$61)</f>
        <v>0</v>
      </c>
      <c r="BS60" s="458">
        <f>SUM(VWPTDW!BS$61)</f>
        <v>0</v>
      </c>
      <c r="BT60" s="458">
        <f>SUM(VWPTDW!BT$61)</f>
        <v>0</v>
      </c>
      <c r="BU60" s="458">
        <f>SUM(VWPTDW!BU$61)</f>
        <v>0</v>
      </c>
      <c r="BV60" s="458">
        <f>SUM(VWPTDW!BV$61)</f>
        <v>0</v>
      </c>
      <c r="BW60" s="458">
        <f>SUM(VWPTDW!BW$61)</f>
        <v>0</v>
      </c>
      <c r="BX60" s="458">
        <f>SUM(VWPTDW!BX$61)</f>
        <v>0</v>
      </c>
      <c r="BY60" s="458">
        <f>SUM(VWPTDW!BY$61)</f>
        <v>0</v>
      </c>
      <c r="BZ60" s="458">
        <f>SUM(VWPTDW!BZ$61)</f>
        <v>0</v>
      </c>
      <c r="CA60" s="458">
        <f>SUM(VWPTDW!CA$61)</f>
        <v>0</v>
      </c>
      <c r="CB60" s="458">
        <f>SUM(VWPTDW!CB$61)</f>
        <v>0</v>
      </c>
      <c r="CC60" s="458">
        <f>SUM(VWPTDW!CC$61)</f>
        <v>0</v>
      </c>
      <c r="CD60" s="458">
        <f>SUM(VWPTDW!CD$61)</f>
        <v>0</v>
      </c>
      <c r="CE60" s="458">
        <f>SUM(VWPTDW!CE$61)</f>
        <v>0</v>
      </c>
      <c r="CF60" s="458">
        <f>SUM(VWPTDW!CF$61)</f>
        <v>0</v>
      </c>
      <c r="CG60" s="458">
        <f>SUM(VWPTDW!CG$61)</f>
        <v>0</v>
      </c>
      <c r="CH60" s="458">
        <f>SUM(VWPTDW!CH$61)</f>
        <v>0</v>
      </c>
      <c r="CI60" s="458">
        <f>SUM(VWPTDW!CI$61)</f>
        <v>0</v>
      </c>
      <c r="CJ60" s="458">
        <f>SUM(VWPTDW!CJ$61)</f>
        <v>0</v>
      </c>
    </row>
    <row r="61" spans="2:92" ht="15" thickBot="1" x14ac:dyDescent="0.25">
      <c r="B61" s="1245" t="s">
        <v>288</v>
      </c>
      <c r="C61" s="546" t="s">
        <v>150</v>
      </c>
      <c r="D61" s="547" t="s">
        <v>289</v>
      </c>
      <c r="E61" s="546" t="s">
        <v>141</v>
      </c>
      <c r="F61" s="543">
        <v>2</v>
      </c>
      <c r="G61" s="458">
        <f>SUM(VWPTDW!G$85)</f>
        <v>4.63</v>
      </c>
      <c r="H61" s="458">
        <f>SUM(VWPTDW!H$85)</f>
        <v>3.92</v>
      </c>
      <c r="I61" s="458">
        <f>SUM(VWPTDW!I$85)</f>
        <v>3.8879999999999999</v>
      </c>
      <c r="J61" s="458">
        <f>SUM(VWPTDW!J$85)</f>
        <v>5.3819999999999997</v>
      </c>
      <c r="K61" s="458">
        <f>SUM(VWPTDW!K$85)</f>
        <v>5.4399999999999995</v>
      </c>
      <c r="L61" s="458">
        <f>SUM(VWPTDW!L$85)</f>
        <v>5.4509999999999987</v>
      </c>
      <c r="M61" s="458">
        <f>SUM(VWPTDW!M$85)</f>
        <v>5.4870000000000001</v>
      </c>
      <c r="N61" s="458">
        <f>SUM(VWPTDW!N$85)</f>
        <v>5.5229999999999997</v>
      </c>
      <c r="O61" s="458">
        <f>SUM(VWPTDW!O$85)</f>
        <v>5.5640000000000001</v>
      </c>
      <c r="P61" s="458">
        <f>SUM(VWPTDW!P$85)</f>
        <v>5.57</v>
      </c>
      <c r="Q61" s="458">
        <f>SUM(VWPTDW!Q$85)</f>
        <v>5.5510000000000002</v>
      </c>
      <c r="R61" s="458">
        <f>SUM(VWPTDW!R$85)</f>
        <v>5.572000000000001</v>
      </c>
      <c r="S61" s="458">
        <f>SUM(VWPTDW!S$85)</f>
        <v>5.5730000000000004</v>
      </c>
      <c r="T61" s="458">
        <f>SUM(VWPTDW!T$85)</f>
        <v>5.604000000000001</v>
      </c>
      <c r="U61" s="458">
        <f>SUM(VWPTDW!U$85)</f>
        <v>5.5850000000000009</v>
      </c>
      <c r="V61" s="458">
        <f>SUM(VWPTDW!V$85)</f>
        <v>5.6010000000000009</v>
      </c>
      <c r="W61" s="458">
        <f>SUM(VWPTDW!W$85)</f>
        <v>5.6070000000000011</v>
      </c>
      <c r="X61" s="458">
        <f>SUM(VWPTDW!X$85)</f>
        <v>5.6380000000000017</v>
      </c>
      <c r="Y61" s="458">
        <f>SUM(VWPTDW!Y$85)</f>
        <v>5.6540000000000017</v>
      </c>
      <c r="Z61" s="458">
        <f>SUM(VWPTDW!Z$85)</f>
        <v>5.6350000000000016</v>
      </c>
      <c r="AA61" s="458">
        <f>SUM(VWPTDW!AA$85)</f>
        <v>5.6560000000000024</v>
      </c>
      <c r="AB61" s="458">
        <f>SUM(VWPTDW!AB$85)</f>
        <v>5.647000000000002</v>
      </c>
      <c r="AC61" s="458">
        <f>SUM(VWPTDW!AC$85)</f>
        <v>5.6880000000000024</v>
      </c>
      <c r="AD61" s="458">
        <f>SUM(VWPTDW!AD$85)</f>
        <v>5.6690000000000023</v>
      </c>
      <c r="AE61" s="458">
        <f>SUM(VWPTDW!AE$85)</f>
        <v>5.6750000000000007</v>
      </c>
      <c r="AF61" s="458">
        <f>SUM(VWPTDW!AF$85)</f>
        <v>5.6910000000000025</v>
      </c>
      <c r="AG61" s="458">
        <f>SUM(VWPTDW!AG$85)</f>
        <v>5.6970000000000027</v>
      </c>
      <c r="AH61" s="458">
        <f>SUM(VWPTDW!AH$85)</f>
        <v>5.7280000000000015</v>
      </c>
      <c r="AI61" s="458">
        <f>SUM(VWPTDW!AI$85)</f>
        <v>5.7440000000000015</v>
      </c>
      <c r="AJ61" s="458">
        <f>SUM(VWPTDW!AJ$85)</f>
        <v>5.7250000000000014</v>
      </c>
      <c r="AK61" s="458">
        <f>SUM(VWPTDW!AK$85)</f>
        <v>5.7460000000000022</v>
      </c>
      <c r="AL61" s="458">
        <f>SUM(VWPTDW!AL$85)</f>
        <v>0</v>
      </c>
      <c r="AM61" s="458">
        <f>SUM(VWPTDW!AM$85)</f>
        <v>0</v>
      </c>
      <c r="AN61" s="458">
        <f>SUM(VWPTDW!AN$85)</f>
        <v>0</v>
      </c>
      <c r="AO61" s="458">
        <f>SUM(VWPTDW!AO$85)</f>
        <v>0</v>
      </c>
      <c r="AP61" s="458">
        <f>SUM(VWPTDW!AP$85)</f>
        <v>0</v>
      </c>
      <c r="AQ61" s="458">
        <f>SUM(VWPTDW!AQ$85)</f>
        <v>0</v>
      </c>
      <c r="AR61" s="458">
        <f>SUM(VWPTDW!AR$85)</f>
        <v>0</v>
      </c>
      <c r="AS61" s="458">
        <f>SUM(VWPTDW!AS$85)</f>
        <v>0</v>
      </c>
      <c r="AT61" s="458">
        <f>SUM(VWPTDW!AT$85)</f>
        <v>0</v>
      </c>
      <c r="AU61" s="458">
        <f>SUM(VWPTDW!AU$85)</f>
        <v>0</v>
      </c>
      <c r="AV61" s="458">
        <f>SUM(VWPTDW!AV$85)</f>
        <v>0</v>
      </c>
      <c r="AW61" s="458">
        <f>SUM(VWPTDW!AW$85)</f>
        <v>0</v>
      </c>
      <c r="AX61" s="458">
        <f>SUM(VWPTDW!AX$85)</f>
        <v>0</v>
      </c>
      <c r="AY61" s="458">
        <f>SUM(VWPTDW!AY$85)</f>
        <v>0</v>
      </c>
      <c r="AZ61" s="458">
        <f>SUM(VWPTDW!AZ$85)</f>
        <v>0</v>
      </c>
      <c r="BA61" s="458">
        <f>SUM(VWPTDW!BA$85)</f>
        <v>0</v>
      </c>
      <c r="BB61" s="458">
        <f>SUM(VWPTDW!BB$85)</f>
        <v>0</v>
      </c>
      <c r="BC61" s="458">
        <f>SUM(VWPTDW!BC$85)</f>
        <v>0</v>
      </c>
      <c r="BD61" s="458">
        <f>SUM(VWPTDW!BD$85)</f>
        <v>0</v>
      </c>
      <c r="BE61" s="458">
        <f>SUM(VWPTDW!BE$85)</f>
        <v>0</v>
      </c>
      <c r="BF61" s="458">
        <f>SUM(VWPTDW!BF$85)</f>
        <v>0</v>
      </c>
      <c r="BG61" s="458">
        <f>SUM(VWPTDW!BG$85)</f>
        <v>0</v>
      </c>
      <c r="BH61" s="458">
        <f>SUM(VWPTDW!BH$85)</f>
        <v>0</v>
      </c>
      <c r="BI61" s="458">
        <f>SUM(VWPTDW!BI$85)</f>
        <v>0</v>
      </c>
      <c r="BJ61" s="458">
        <f>SUM(VWPTDW!BJ$85)</f>
        <v>0</v>
      </c>
      <c r="BK61" s="458">
        <f>SUM(VWPTDW!BK$85)</f>
        <v>0</v>
      </c>
      <c r="BL61" s="458">
        <f>SUM(VWPTDW!BL$85)</f>
        <v>0</v>
      </c>
      <c r="BM61" s="458">
        <f>SUM(VWPTDW!BM$85)</f>
        <v>0</v>
      </c>
      <c r="BN61" s="458">
        <f>SUM(VWPTDW!BN$85)</f>
        <v>0</v>
      </c>
      <c r="BO61" s="458">
        <f>SUM(VWPTDW!BO$85)</f>
        <v>0</v>
      </c>
      <c r="BP61" s="458">
        <f>SUM(VWPTDW!BP$85)</f>
        <v>0</v>
      </c>
      <c r="BQ61" s="458">
        <f>SUM(VWPTDW!BQ$85)</f>
        <v>0</v>
      </c>
      <c r="BR61" s="458">
        <f>SUM(VWPTDW!BR$85)</f>
        <v>0</v>
      </c>
      <c r="BS61" s="458">
        <f>SUM(VWPTDW!BS$85)</f>
        <v>0</v>
      </c>
      <c r="BT61" s="458">
        <f>SUM(VWPTDW!BT$85)</f>
        <v>0</v>
      </c>
      <c r="BU61" s="458">
        <f>SUM(VWPTDW!BU$85)</f>
        <v>0</v>
      </c>
      <c r="BV61" s="458">
        <f>SUM(VWPTDW!BV$85)</f>
        <v>0</v>
      </c>
      <c r="BW61" s="458">
        <f>SUM(VWPTDW!BW$85)</f>
        <v>0</v>
      </c>
      <c r="BX61" s="458">
        <f>SUM(VWPTDW!BX$85)</f>
        <v>0</v>
      </c>
      <c r="BY61" s="458">
        <f>SUM(VWPTDW!BY$85)</f>
        <v>0</v>
      </c>
      <c r="BZ61" s="458">
        <f>SUM(VWPTDW!BZ$85)</f>
        <v>0</v>
      </c>
      <c r="CA61" s="458">
        <f>SUM(VWPTDW!CA$85)</f>
        <v>0</v>
      </c>
      <c r="CB61" s="458">
        <f>SUM(VWPTDW!CB$85)</f>
        <v>0</v>
      </c>
      <c r="CC61" s="458">
        <f>SUM(VWPTDW!CC$85)</f>
        <v>0</v>
      </c>
      <c r="CD61" s="458">
        <f>SUM(VWPTDW!CD$85)</f>
        <v>0</v>
      </c>
      <c r="CE61" s="458">
        <f>SUM(VWPTDW!CE$85)</f>
        <v>0</v>
      </c>
      <c r="CF61" s="458">
        <f>SUM(VWPTDW!CF$85)</f>
        <v>0</v>
      </c>
      <c r="CG61" s="458">
        <f>SUM(VWPTDW!CG$85)</f>
        <v>0</v>
      </c>
      <c r="CH61" s="458">
        <f>SUM(VWPTDW!CH$85)</f>
        <v>0</v>
      </c>
      <c r="CI61" s="458">
        <f>SUM(VWPTDW!CI$85)</f>
        <v>0</v>
      </c>
      <c r="CJ61" s="458">
        <f>SUM(VWPTDW!CJ$85)</f>
        <v>0</v>
      </c>
    </row>
    <row r="62" spans="2:92" ht="54" customHeight="1" x14ac:dyDescent="0.2">
      <c r="B62" s="1246" t="s">
        <v>290</v>
      </c>
      <c r="C62" s="1247" t="s">
        <v>291</v>
      </c>
      <c r="D62" s="597" t="s">
        <v>292</v>
      </c>
      <c r="E62" s="1247" t="s">
        <v>141</v>
      </c>
      <c r="F62" s="598">
        <v>2</v>
      </c>
      <c r="G62" s="462">
        <f>SUM(VWPTDW!G$88)</f>
        <v>0.3</v>
      </c>
      <c r="H62" s="462">
        <f>SUM(VWPTDW!H$88)</f>
        <v>0.3</v>
      </c>
      <c r="I62" s="462">
        <f>SUM(VWPTDW!I$88)</f>
        <v>0.3</v>
      </c>
      <c r="J62" s="462">
        <f>SUM(VWPTDW!J$88)</f>
        <v>0.33</v>
      </c>
      <c r="K62" s="462">
        <f>SUM(VWPTDW!K$88)</f>
        <v>0.33</v>
      </c>
      <c r="L62" s="462">
        <f>SUM(VWPTDW!L$88)</f>
        <v>0.33</v>
      </c>
      <c r="M62" s="462">
        <f>SUM(VWPTDW!M$88)</f>
        <v>0.33</v>
      </c>
      <c r="N62" s="462">
        <f>SUM(VWPTDW!N$88)</f>
        <v>0.33</v>
      </c>
      <c r="O62" s="462">
        <f>SUM(VWPTDW!O$88)</f>
        <v>0.39</v>
      </c>
      <c r="P62" s="462">
        <f>SUM(VWPTDW!P$88)</f>
        <v>0.39</v>
      </c>
      <c r="Q62" s="462">
        <f>SUM(VWPTDW!Q$88)</f>
        <v>0.39</v>
      </c>
      <c r="R62" s="462">
        <f>SUM(VWPTDW!R$88)</f>
        <v>0.39</v>
      </c>
      <c r="S62" s="462">
        <f>SUM(VWPTDW!S$88)</f>
        <v>0.39</v>
      </c>
      <c r="T62" s="462">
        <f>SUM(VWPTDW!T$88)</f>
        <v>0.44</v>
      </c>
      <c r="U62" s="462">
        <f>SUM(VWPTDW!U$88)</f>
        <v>0.44</v>
      </c>
      <c r="V62" s="462">
        <f>SUM(VWPTDW!V$88)</f>
        <v>0.44</v>
      </c>
      <c r="W62" s="462">
        <f>SUM(VWPTDW!W$88)</f>
        <v>0.44</v>
      </c>
      <c r="X62" s="462">
        <f>SUM(VWPTDW!X$88)</f>
        <v>0.44</v>
      </c>
      <c r="Y62" s="462">
        <f>SUM(VWPTDW!Y$88)</f>
        <v>0.44</v>
      </c>
      <c r="Z62" s="462">
        <f>SUM(VWPTDW!Z$88)</f>
        <v>0.44</v>
      </c>
      <c r="AA62" s="462">
        <f>SUM(VWPTDW!AA$88)</f>
        <v>0.44</v>
      </c>
      <c r="AB62" s="462">
        <f>SUM(VWPTDW!AB$88)</f>
        <v>0.52</v>
      </c>
      <c r="AC62" s="462">
        <f>SUM(VWPTDW!AC$88)</f>
        <v>0.52</v>
      </c>
      <c r="AD62" s="462">
        <f>SUM(VWPTDW!AD$88)</f>
        <v>0.52</v>
      </c>
      <c r="AE62" s="462">
        <f>SUM(VWPTDW!AE$88)</f>
        <v>0.52</v>
      </c>
      <c r="AF62" s="462">
        <f>SUM(VWPTDW!AF$88)</f>
        <v>0.52</v>
      </c>
      <c r="AG62" s="462">
        <f>SUM(VWPTDW!AG$88)</f>
        <v>0.52</v>
      </c>
      <c r="AH62" s="462">
        <f>SUM(VWPTDW!AH$88)</f>
        <v>0.52</v>
      </c>
      <c r="AI62" s="462">
        <f>SUM(VWPTDW!AI$88)</f>
        <v>0.52</v>
      </c>
      <c r="AJ62" s="462">
        <f>SUM(VWPTDW!AJ$88)</f>
        <v>0.52</v>
      </c>
      <c r="AK62" s="462">
        <f>SUM(VWPTDW!AK$88)</f>
        <v>0.52</v>
      </c>
      <c r="AL62" s="462">
        <f>SUM(VWPTDW!AL$88)</f>
        <v>0</v>
      </c>
      <c r="AM62" s="462">
        <f>SUM(VWPTDW!AM$88)</f>
        <v>0</v>
      </c>
      <c r="AN62" s="462">
        <f>SUM(VWPTDW!AN$88)</f>
        <v>0</v>
      </c>
      <c r="AO62" s="462">
        <f>SUM(VWPTDW!AO$88)</f>
        <v>0</v>
      </c>
      <c r="AP62" s="462">
        <f>SUM(VWPTDW!AP$88)</f>
        <v>0</v>
      </c>
      <c r="AQ62" s="462">
        <f>SUM(VWPTDW!AQ$88)</f>
        <v>0</v>
      </c>
      <c r="AR62" s="462">
        <f>SUM(VWPTDW!AR$88)</f>
        <v>0</v>
      </c>
      <c r="AS62" s="462">
        <f>SUM(VWPTDW!AS$88)</f>
        <v>0</v>
      </c>
      <c r="AT62" s="462">
        <f>SUM(VWPTDW!AT$88)</f>
        <v>0</v>
      </c>
      <c r="AU62" s="462">
        <f>SUM(VWPTDW!AU$88)</f>
        <v>0</v>
      </c>
      <c r="AV62" s="462">
        <f>SUM(VWPTDW!AV$88)</f>
        <v>0</v>
      </c>
      <c r="AW62" s="462">
        <f>SUM(VWPTDW!AW$88)</f>
        <v>0</v>
      </c>
      <c r="AX62" s="462">
        <f>SUM(VWPTDW!AX$88)</f>
        <v>0</v>
      </c>
      <c r="AY62" s="462">
        <f>SUM(VWPTDW!AY$88)</f>
        <v>0</v>
      </c>
      <c r="AZ62" s="462">
        <f>SUM(VWPTDW!AZ$88)</f>
        <v>0</v>
      </c>
      <c r="BA62" s="462">
        <f>SUM(VWPTDW!BA$88)</f>
        <v>0</v>
      </c>
      <c r="BB62" s="462">
        <f>SUM(VWPTDW!BB$88)</f>
        <v>0</v>
      </c>
      <c r="BC62" s="462">
        <f>SUM(VWPTDW!BC$88)</f>
        <v>0</v>
      </c>
      <c r="BD62" s="462">
        <f>SUM(VWPTDW!BD$88)</f>
        <v>0</v>
      </c>
      <c r="BE62" s="462">
        <f>SUM(VWPTDW!BE$88)</f>
        <v>0</v>
      </c>
      <c r="BF62" s="462">
        <f>SUM(VWPTDW!BF$88)</f>
        <v>0</v>
      </c>
      <c r="BG62" s="462">
        <f>SUM(VWPTDW!BG$88)</f>
        <v>0</v>
      </c>
      <c r="BH62" s="462">
        <f>SUM(VWPTDW!BH$88)</f>
        <v>0</v>
      </c>
      <c r="BI62" s="462">
        <f>SUM(VWPTDW!BI$88)</f>
        <v>0</v>
      </c>
      <c r="BJ62" s="462">
        <f>SUM(VWPTDW!BJ$88)</f>
        <v>0</v>
      </c>
      <c r="BK62" s="462">
        <f>SUM(VWPTDW!BK$88)</f>
        <v>0</v>
      </c>
      <c r="BL62" s="462">
        <f>SUM(VWPTDW!BL$88)</f>
        <v>0</v>
      </c>
      <c r="BM62" s="462">
        <f>SUM(VWPTDW!BM$88)</f>
        <v>0</v>
      </c>
      <c r="BN62" s="462">
        <f>SUM(VWPTDW!BN$88)</f>
        <v>0</v>
      </c>
      <c r="BO62" s="462">
        <f>SUM(VWPTDW!BO$88)</f>
        <v>0</v>
      </c>
      <c r="BP62" s="462">
        <f>SUM(VWPTDW!BP$88)</f>
        <v>0</v>
      </c>
      <c r="BQ62" s="462">
        <f>SUM(VWPTDW!BQ$88)</f>
        <v>0</v>
      </c>
      <c r="BR62" s="462">
        <f>SUM(VWPTDW!BR$88)</f>
        <v>0</v>
      </c>
      <c r="BS62" s="462">
        <f>SUM(VWPTDW!BS$88)</f>
        <v>0</v>
      </c>
      <c r="BT62" s="462">
        <f>SUM(VWPTDW!BT$88)</f>
        <v>0</v>
      </c>
      <c r="BU62" s="462">
        <f>SUM(VWPTDW!BU$88)</f>
        <v>0</v>
      </c>
      <c r="BV62" s="462">
        <f>SUM(VWPTDW!BV$88)</f>
        <v>0</v>
      </c>
      <c r="BW62" s="462">
        <f>SUM(VWPTDW!BW$88)</f>
        <v>0</v>
      </c>
      <c r="BX62" s="462">
        <f>SUM(VWPTDW!BX$88)</f>
        <v>0</v>
      </c>
      <c r="BY62" s="462">
        <f>SUM(VWPTDW!BY$88)</f>
        <v>0</v>
      </c>
      <c r="BZ62" s="462">
        <f>SUM(VWPTDW!BZ$88)</f>
        <v>0</v>
      </c>
      <c r="CA62" s="462">
        <f>SUM(VWPTDW!CA$88)</f>
        <v>0</v>
      </c>
      <c r="CB62" s="462">
        <f>SUM(VWPTDW!CB$88)</f>
        <v>0</v>
      </c>
      <c r="CC62" s="462">
        <f>SUM(VWPTDW!CC$88)</f>
        <v>0</v>
      </c>
      <c r="CD62" s="462">
        <f>SUM(VWPTDW!CD$88)</f>
        <v>0</v>
      </c>
      <c r="CE62" s="462">
        <f>SUM(VWPTDW!CE$88)</f>
        <v>0</v>
      </c>
      <c r="CF62" s="462">
        <f>SUM(VWPTDW!CF$88)</f>
        <v>0</v>
      </c>
      <c r="CG62" s="462">
        <f>SUM(VWPTDW!CG$88)</f>
        <v>0</v>
      </c>
      <c r="CH62" s="462">
        <f>SUM(VWPTDW!CH$88)</f>
        <v>0</v>
      </c>
      <c r="CI62" s="462">
        <f>SUM(VWPTDW!CI$88)</f>
        <v>0</v>
      </c>
      <c r="CJ62" s="462">
        <f>SUM(VWPTDW!CJ$88)</f>
        <v>0</v>
      </c>
    </row>
    <row r="63" spans="2:92" x14ac:dyDescent="0.2">
      <c r="B63" s="1248" t="s">
        <v>293</v>
      </c>
      <c r="C63" s="599" t="s">
        <v>294</v>
      </c>
      <c r="D63" s="600" t="s">
        <v>295</v>
      </c>
      <c r="E63" s="599" t="s">
        <v>141</v>
      </c>
      <c r="F63" s="601">
        <v>2</v>
      </c>
      <c r="G63" s="461">
        <f>SUM(VWPTDW!G$41)</f>
        <v>9</v>
      </c>
      <c r="H63" s="461">
        <f>SUM(VWPTDW!H$41)</f>
        <v>8.9600000000000009</v>
      </c>
      <c r="I63" s="461">
        <f>SUM(VWPTDW!I$41)</f>
        <v>8.9700000000000006</v>
      </c>
      <c r="J63" s="461">
        <f>SUM(VWPTDW!J$41)</f>
        <v>8.9539000000000009</v>
      </c>
      <c r="K63" s="461">
        <f>SUM(VWPTDW!K$41)</f>
        <v>8.9539000000000009</v>
      </c>
      <c r="L63" s="461">
        <f>SUM(VWPTDW!L$41)</f>
        <v>8.9539000000000009</v>
      </c>
      <c r="M63" s="461">
        <f>SUM(VWPTDW!M$41)</f>
        <v>7.4539</v>
      </c>
      <c r="N63" s="461">
        <f>SUM(VWPTDW!N$41)</f>
        <v>7.4539</v>
      </c>
      <c r="O63" s="461">
        <f>SUM(VWPTDW!O$41)</f>
        <v>7.4539</v>
      </c>
      <c r="P63" s="461">
        <f>SUM(VWPTDW!P$41)</f>
        <v>7.4539</v>
      </c>
      <c r="Q63" s="461">
        <f>SUM(VWPTDW!Q$41)</f>
        <v>7.4539</v>
      </c>
      <c r="R63" s="461">
        <f>SUM(VWPTDW!R$41)</f>
        <v>6.6139000000000001</v>
      </c>
      <c r="S63" s="461">
        <f>SUM(VWPTDW!S$41)</f>
        <v>6.6139000000000001</v>
      </c>
      <c r="T63" s="461">
        <f>SUM(VWPTDW!T$41)</f>
        <v>6.6139000000000001</v>
      </c>
      <c r="U63" s="461">
        <f>SUM(VWPTDW!U$41)</f>
        <v>6.6139000000000001</v>
      </c>
      <c r="V63" s="461">
        <f>SUM(VWPTDW!V$41)</f>
        <v>6.6139000000000001</v>
      </c>
      <c r="W63" s="461">
        <f>SUM(VWPTDW!W$41)</f>
        <v>6.6139000000000001</v>
      </c>
      <c r="X63" s="461">
        <f>SUM(VWPTDW!X$41)</f>
        <v>6.6139000000000001</v>
      </c>
      <c r="Y63" s="461">
        <f>SUM(VWPTDW!Y$41)</f>
        <v>6.6139000000000001</v>
      </c>
      <c r="Z63" s="461">
        <f>SUM(VWPTDW!Z$41)</f>
        <v>6.6139000000000001</v>
      </c>
      <c r="AA63" s="461">
        <f>SUM(VWPTDW!AA$41)</f>
        <v>6.6139000000000001</v>
      </c>
      <c r="AB63" s="461">
        <f>SUM(VWPTDW!AB$41)</f>
        <v>6.6139000000000001</v>
      </c>
      <c r="AC63" s="461">
        <f>SUM(VWPTDW!AC$41)</f>
        <v>6.6139000000000001</v>
      </c>
      <c r="AD63" s="461">
        <f>SUM(VWPTDW!AD$41)</f>
        <v>6.6139000000000001</v>
      </c>
      <c r="AE63" s="461">
        <f>SUM(VWPTDW!AE$41)</f>
        <v>6.6139000000000001</v>
      </c>
      <c r="AF63" s="461">
        <f>SUM(VWPTDW!AF$41)</f>
        <v>6.6139000000000001</v>
      </c>
      <c r="AG63" s="461">
        <f>SUM(VWPTDW!AG$41)</f>
        <v>6.6139000000000001</v>
      </c>
      <c r="AH63" s="461">
        <f>SUM(VWPTDW!AH$41)</f>
        <v>6.6139000000000001</v>
      </c>
      <c r="AI63" s="461">
        <f>SUM(VWPTDW!AI$41)</f>
        <v>6.6139000000000001</v>
      </c>
      <c r="AJ63" s="461">
        <f>SUM(VWPTDW!AJ$41)</f>
        <v>6.6139000000000001</v>
      </c>
      <c r="AK63" s="461">
        <f>SUM(VWPTDW!AK$41)</f>
        <v>6.6139000000000001</v>
      </c>
      <c r="AL63" s="461">
        <f>SUM(VWPTDW!AL$41)</f>
        <v>0</v>
      </c>
      <c r="AM63" s="461">
        <f>SUM(VWPTDW!AM$41)</f>
        <v>0</v>
      </c>
      <c r="AN63" s="461">
        <f>SUM(VWPTDW!AN$41)</f>
        <v>0</v>
      </c>
      <c r="AO63" s="461">
        <f>SUM(VWPTDW!AO$41)</f>
        <v>0</v>
      </c>
      <c r="AP63" s="461">
        <f>SUM(VWPTDW!AP$41)</f>
        <v>0</v>
      </c>
      <c r="AQ63" s="461">
        <f>SUM(VWPTDW!AQ$41)</f>
        <v>0</v>
      </c>
      <c r="AR63" s="461">
        <f>SUM(VWPTDW!AR$41)</f>
        <v>0</v>
      </c>
      <c r="AS63" s="461">
        <f>SUM(VWPTDW!AS$41)</f>
        <v>0</v>
      </c>
      <c r="AT63" s="461">
        <f>SUM(VWPTDW!AT$41)</f>
        <v>0</v>
      </c>
      <c r="AU63" s="461">
        <f>SUM(VWPTDW!AU$41)</f>
        <v>0</v>
      </c>
      <c r="AV63" s="461">
        <f>SUM(VWPTDW!AV$41)</f>
        <v>0</v>
      </c>
      <c r="AW63" s="461">
        <f>SUM(VWPTDW!AW$41)</f>
        <v>0</v>
      </c>
      <c r="AX63" s="461">
        <f>SUM(VWPTDW!AX$41)</f>
        <v>0</v>
      </c>
      <c r="AY63" s="461">
        <f>SUM(VWPTDW!AY$41)</f>
        <v>0</v>
      </c>
      <c r="AZ63" s="461">
        <f>SUM(VWPTDW!AZ$41)</f>
        <v>0</v>
      </c>
      <c r="BA63" s="461">
        <f>SUM(VWPTDW!BA$41)</f>
        <v>0</v>
      </c>
      <c r="BB63" s="461">
        <f>SUM(VWPTDW!BB$41)</f>
        <v>0</v>
      </c>
      <c r="BC63" s="461">
        <f>SUM(VWPTDW!BC$41)</f>
        <v>0</v>
      </c>
      <c r="BD63" s="461">
        <f>SUM(VWPTDW!BD$41)</f>
        <v>0</v>
      </c>
      <c r="BE63" s="461">
        <f>SUM(VWPTDW!BE$41)</f>
        <v>0</v>
      </c>
      <c r="BF63" s="461">
        <f>SUM(VWPTDW!BF$41)</f>
        <v>0</v>
      </c>
      <c r="BG63" s="461">
        <f>SUM(VWPTDW!BG$41)</f>
        <v>0</v>
      </c>
      <c r="BH63" s="461">
        <f>SUM(VWPTDW!BH$41)</f>
        <v>0</v>
      </c>
      <c r="BI63" s="461">
        <f>SUM(VWPTDW!BI$41)</f>
        <v>0</v>
      </c>
      <c r="BJ63" s="461">
        <f>SUM(VWPTDW!BJ$41)</f>
        <v>0</v>
      </c>
      <c r="BK63" s="461">
        <f>SUM(VWPTDW!BK$41)</f>
        <v>0</v>
      </c>
      <c r="BL63" s="461">
        <f>SUM(VWPTDW!BL$41)</f>
        <v>0</v>
      </c>
      <c r="BM63" s="461">
        <f>SUM(VWPTDW!BM$41)</f>
        <v>0</v>
      </c>
      <c r="BN63" s="461">
        <f>SUM(VWPTDW!BN$41)</f>
        <v>0</v>
      </c>
      <c r="BO63" s="461">
        <f>SUM(VWPTDW!BO$41)</f>
        <v>0</v>
      </c>
      <c r="BP63" s="461">
        <f>SUM(VWPTDW!BP$41)</f>
        <v>0</v>
      </c>
      <c r="BQ63" s="461">
        <f>SUM(VWPTDW!BQ$41)</f>
        <v>0</v>
      </c>
      <c r="BR63" s="461">
        <f>SUM(VWPTDW!BR$41)</f>
        <v>0</v>
      </c>
      <c r="BS63" s="461">
        <f>SUM(VWPTDW!BS$41)</f>
        <v>0</v>
      </c>
      <c r="BT63" s="461">
        <f>SUM(VWPTDW!BT$41)</f>
        <v>0</v>
      </c>
      <c r="BU63" s="461">
        <f>SUM(VWPTDW!BU$41)</f>
        <v>0</v>
      </c>
      <c r="BV63" s="461">
        <f>SUM(VWPTDW!BV$41)</f>
        <v>0</v>
      </c>
      <c r="BW63" s="461">
        <f>SUM(VWPTDW!BW$41)</f>
        <v>0</v>
      </c>
      <c r="BX63" s="461">
        <f>SUM(VWPTDW!BX$41)</f>
        <v>0</v>
      </c>
      <c r="BY63" s="461">
        <f>SUM(VWPTDW!BY$41)</f>
        <v>0</v>
      </c>
      <c r="BZ63" s="461">
        <f>SUM(VWPTDW!BZ$41)</f>
        <v>0</v>
      </c>
      <c r="CA63" s="461">
        <f>SUM(VWPTDW!CA$41)</f>
        <v>0</v>
      </c>
      <c r="CB63" s="461">
        <f>SUM(VWPTDW!CB$41)</f>
        <v>0</v>
      </c>
      <c r="CC63" s="461">
        <f>SUM(VWPTDW!CC$41)</f>
        <v>0</v>
      </c>
      <c r="CD63" s="461">
        <f>SUM(VWPTDW!CD$41)</f>
        <v>0</v>
      </c>
      <c r="CE63" s="461">
        <f>SUM(VWPTDW!CE$41)</f>
        <v>0</v>
      </c>
      <c r="CF63" s="461">
        <f>SUM(VWPTDW!CF$41)</f>
        <v>0</v>
      </c>
      <c r="CG63" s="461">
        <f>SUM(VWPTDW!CG$41)</f>
        <v>0</v>
      </c>
      <c r="CH63" s="461">
        <f>SUM(VWPTDW!CH$41)</f>
        <v>0</v>
      </c>
      <c r="CI63" s="461">
        <f>SUM(VWPTDW!CI$41)</f>
        <v>0</v>
      </c>
      <c r="CJ63" s="461">
        <f>SUM(VWPTDW!CJ$41)</f>
        <v>0</v>
      </c>
    </row>
    <row r="64" spans="2:92" x14ac:dyDescent="0.2">
      <c r="B64" s="1248" t="s">
        <v>296</v>
      </c>
      <c r="C64" s="599" t="s">
        <v>297</v>
      </c>
      <c r="D64" s="600" t="s">
        <v>298</v>
      </c>
      <c r="E64" s="599" t="s">
        <v>141</v>
      </c>
      <c r="F64" s="601">
        <v>2</v>
      </c>
      <c r="G64" s="461">
        <f>SUM(VWPTDW!G$42)</f>
        <v>7.1</v>
      </c>
      <c r="H64" s="461">
        <f>SUM(VWPTDW!H$42)</f>
        <v>6.7700000000000014</v>
      </c>
      <c r="I64" s="461">
        <f>SUM(VWPTDW!I$42)</f>
        <v>7.24</v>
      </c>
      <c r="J64" s="461">
        <f>SUM(VWPTDW!J$42)</f>
        <v>7.153900000000001</v>
      </c>
      <c r="K64" s="461">
        <f>SUM(VWPTDW!K$42)</f>
        <v>7.145900000000001</v>
      </c>
      <c r="L64" s="461">
        <f>SUM(VWPTDW!L$42)</f>
        <v>7.137900000000001</v>
      </c>
      <c r="M64" s="461">
        <f>SUM(VWPTDW!M$42)</f>
        <v>5.6299000000000001</v>
      </c>
      <c r="N64" s="461">
        <f>SUM(VWPTDW!N$42)</f>
        <v>5.6219000000000001</v>
      </c>
      <c r="O64" s="461">
        <f>SUM(VWPTDW!O$42)</f>
        <v>5.6139000000000001</v>
      </c>
      <c r="P64" s="461">
        <f>SUM(VWPTDW!P$42)</f>
        <v>5.6059000000000001</v>
      </c>
      <c r="Q64" s="461">
        <f>SUM(VWPTDW!Q$42)</f>
        <v>5.5979000000000001</v>
      </c>
      <c r="R64" s="461">
        <f>SUM(VWPTDW!R$42)</f>
        <v>4.7499000000000002</v>
      </c>
      <c r="S64" s="461">
        <f>SUM(VWPTDW!S$42)</f>
        <v>4.7419000000000002</v>
      </c>
      <c r="T64" s="461">
        <f>SUM(VWPTDW!T$42)</f>
        <v>4.7339000000000002</v>
      </c>
      <c r="U64" s="461">
        <f>SUM(VWPTDW!U$42)</f>
        <v>4.7259000000000002</v>
      </c>
      <c r="V64" s="461">
        <f>SUM(VWPTDW!V$42)</f>
        <v>4.7179000000000002</v>
      </c>
      <c r="W64" s="461">
        <f>SUM(VWPTDW!W$42)</f>
        <v>4.7099000000000002</v>
      </c>
      <c r="X64" s="461">
        <f>SUM(VWPTDW!X$42)</f>
        <v>4.7019000000000002</v>
      </c>
      <c r="Y64" s="461">
        <f>SUM(VWPTDW!Y$42)</f>
        <v>4.6939000000000002</v>
      </c>
      <c r="Z64" s="461">
        <f>SUM(VWPTDW!Z$42)</f>
        <v>4.6859000000000002</v>
      </c>
      <c r="AA64" s="461">
        <f>SUM(VWPTDW!AA$42)</f>
        <v>4.6779000000000002</v>
      </c>
      <c r="AB64" s="461">
        <f>SUM(VWPTDW!AB$42)</f>
        <v>4.6699000000000002</v>
      </c>
      <c r="AC64" s="461">
        <f>SUM(VWPTDW!AC$42)</f>
        <v>4.6619000000000002</v>
      </c>
      <c r="AD64" s="461">
        <f>SUM(VWPTDW!AD$42)</f>
        <v>4.6539000000000001</v>
      </c>
      <c r="AE64" s="461">
        <f>SUM(VWPTDW!AE$42)</f>
        <v>4.6459000000000001</v>
      </c>
      <c r="AF64" s="461">
        <f>SUM(VWPTDW!AF$42)</f>
        <v>4.6379000000000001</v>
      </c>
      <c r="AG64" s="461">
        <f>SUM(VWPTDW!AG$42)</f>
        <v>4.6299000000000001</v>
      </c>
      <c r="AH64" s="461">
        <f>SUM(VWPTDW!AH$42)</f>
        <v>4.6219000000000001</v>
      </c>
      <c r="AI64" s="461">
        <f>SUM(VWPTDW!AI$42)</f>
        <v>4.6139000000000001</v>
      </c>
      <c r="AJ64" s="461">
        <f>SUM(VWPTDW!AJ$42)</f>
        <v>4.6059000000000001</v>
      </c>
      <c r="AK64" s="461">
        <f>SUM(VWPTDW!AK$42)</f>
        <v>4.5979000000000001</v>
      </c>
      <c r="AL64" s="461">
        <f>SUM(VWPTDW!AL$42)</f>
        <v>0</v>
      </c>
      <c r="AM64" s="461">
        <f>SUM(VWPTDW!AM$42)</f>
        <v>0</v>
      </c>
      <c r="AN64" s="461">
        <f>SUM(VWPTDW!AN$42)</f>
        <v>0</v>
      </c>
      <c r="AO64" s="461">
        <f>SUM(VWPTDW!AO$42)</f>
        <v>0</v>
      </c>
      <c r="AP64" s="461">
        <f>SUM(VWPTDW!AP$42)</f>
        <v>0</v>
      </c>
      <c r="AQ64" s="461">
        <f>SUM(VWPTDW!AQ$42)</f>
        <v>0</v>
      </c>
      <c r="AR64" s="461">
        <f>SUM(VWPTDW!AR$42)</f>
        <v>0</v>
      </c>
      <c r="AS64" s="461">
        <f>SUM(VWPTDW!AS$42)</f>
        <v>0</v>
      </c>
      <c r="AT64" s="461">
        <f>SUM(VWPTDW!AT$42)</f>
        <v>0</v>
      </c>
      <c r="AU64" s="461">
        <f>SUM(VWPTDW!AU$42)</f>
        <v>0</v>
      </c>
      <c r="AV64" s="461">
        <f>SUM(VWPTDW!AV$42)</f>
        <v>0</v>
      </c>
      <c r="AW64" s="461">
        <f>SUM(VWPTDW!AW$42)</f>
        <v>0</v>
      </c>
      <c r="AX64" s="461">
        <f>SUM(VWPTDW!AX$42)</f>
        <v>0</v>
      </c>
      <c r="AY64" s="461">
        <f>SUM(VWPTDW!AY$42)</f>
        <v>0</v>
      </c>
      <c r="AZ64" s="461">
        <f>SUM(VWPTDW!AZ$42)</f>
        <v>0</v>
      </c>
      <c r="BA64" s="461">
        <f>SUM(VWPTDW!BA$42)</f>
        <v>0</v>
      </c>
      <c r="BB64" s="461">
        <f>SUM(VWPTDW!BB$42)</f>
        <v>0</v>
      </c>
      <c r="BC64" s="461">
        <f>SUM(VWPTDW!BC$42)</f>
        <v>0</v>
      </c>
      <c r="BD64" s="461">
        <f>SUM(VWPTDW!BD$42)</f>
        <v>0</v>
      </c>
      <c r="BE64" s="461">
        <f>SUM(VWPTDW!BE$42)</f>
        <v>0</v>
      </c>
      <c r="BF64" s="461">
        <f>SUM(VWPTDW!BF$42)</f>
        <v>0</v>
      </c>
      <c r="BG64" s="461">
        <f>SUM(VWPTDW!BG$42)</f>
        <v>0</v>
      </c>
      <c r="BH64" s="461">
        <f>SUM(VWPTDW!BH$42)</f>
        <v>0</v>
      </c>
      <c r="BI64" s="461">
        <f>SUM(VWPTDW!BI$42)</f>
        <v>0</v>
      </c>
      <c r="BJ64" s="461">
        <f>SUM(VWPTDW!BJ$42)</f>
        <v>0</v>
      </c>
      <c r="BK64" s="461">
        <f>SUM(VWPTDW!BK$42)</f>
        <v>0</v>
      </c>
      <c r="BL64" s="461">
        <f>SUM(VWPTDW!BL$42)</f>
        <v>0</v>
      </c>
      <c r="BM64" s="461">
        <f>SUM(VWPTDW!BM$42)</f>
        <v>0</v>
      </c>
      <c r="BN64" s="461">
        <f>SUM(VWPTDW!BN$42)</f>
        <v>0</v>
      </c>
      <c r="BO64" s="461">
        <f>SUM(VWPTDW!BO$42)</f>
        <v>0</v>
      </c>
      <c r="BP64" s="461">
        <f>SUM(VWPTDW!BP$42)</f>
        <v>0</v>
      </c>
      <c r="BQ64" s="461">
        <f>SUM(VWPTDW!BQ$42)</f>
        <v>0</v>
      </c>
      <c r="BR64" s="461">
        <f>SUM(VWPTDW!BR$42)</f>
        <v>0</v>
      </c>
      <c r="BS64" s="461">
        <f>SUM(VWPTDW!BS$42)</f>
        <v>0</v>
      </c>
      <c r="BT64" s="461">
        <f>SUM(VWPTDW!BT$42)</f>
        <v>0</v>
      </c>
      <c r="BU64" s="461">
        <f>SUM(VWPTDW!BU$42)</f>
        <v>0</v>
      </c>
      <c r="BV64" s="461">
        <f>SUM(VWPTDW!BV$42)</f>
        <v>0</v>
      </c>
      <c r="BW64" s="461">
        <f>SUM(VWPTDW!BW$42)</f>
        <v>0</v>
      </c>
      <c r="BX64" s="461">
        <f>SUM(VWPTDW!BX$42)</f>
        <v>0</v>
      </c>
      <c r="BY64" s="461">
        <f>SUM(VWPTDW!BY$42)</f>
        <v>0</v>
      </c>
      <c r="BZ64" s="461">
        <f>SUM(VWPTDW!BZ$42)</f>
        <v>0</v>
      </c>
      <c r="CA64" s="461">
        <f>SUM(VWPTDW!CA$42)</f>
        <v>0</v>
      </c>
      <c r="CB64" s="461">
        <f>SUM(VWPTDW!CB$42)</f>
        <v>0</v>
      </c>
      <c r="CC64" s="461">
        <f>SUM(VWPTDW!CC$42)</f>
        <v>0</v>
      </c>
      <c r="CD64" s="461">
        <f>SUM(VWPTDW!CD$42)</f>
        <v>0</v>
      </c>
      <c r="CE64" s="461">
        <f>SUM(VWPTDW!CE$42)</f>
        <v>0</v>
      </c>
      <c r="CF64" s="461">
        <f>SUM(VWPTDW!CF$42)</f>
        <v>0</v>
      </c>
      <c r="CG64" s="461">
        <f>SUM(VWPTDW!CG$42)</f>
        <v>0</v>
      </c>
      <c r="CH64" s="461">
        <f>SUM(VWPTDW!CH$42)</f>
        <v>0</v>
      </c>
      <c r="CI64" s="461">
        <f>SUM(VWPTDW!CI$42)</f>
        <v>0</v>
      </c>
      <c r="CJ64" s="461">
        <f>SUM(VWPTDW!CJ$42)</f>
        <v>0</v>
      </c>
    </row>
    <row r="65" spans="2:88" ht="15" thickBot="1" x14ac:dyDescent="0.25">
      <c r="B65" s="1249" t="s">
        <v>299</v>
      </c>
      <c r="C65" s="1250" t="s">
        <v>300</v>
      </c>
      <c r="D65" s="1251" t="s">
        <v>301</v>
      </c>
      <c r="E65" s="1250" t="s">
        <v>141</v>
      </c>
      <c r="F65" s="1252">
        <v>2</v>
      </c>
      <c r="G65" s="1253">
        <f>SUM(VWPTDW!G$91)</f>
        <v>2.17</v>
      </c>
      <c r="H65" s="1253">
        <f>SUM(VWPTDW!H$91)</f>
        <v>2.5500000000000016</v>
      </c>
      <c r="I65" s="1253">
        <f>SUM(VWPTDW!I$91)</f>
        <v>3.0520000000000005</v>
      </c>
      <c r="J65" s="1253">
        <f>SUM(VWPTDW!J$91)</f>
        <v>1.4419000000000013</v>
      </c>
      <c r="K65" s="1253">
        <f>SUM(VWPTDW!K$91)</f>
        <v>1.3759000000000015</v>
      </c>
      <c r="L65" s="1253">
        <f>SUM(VWPTDW!L$91)</f>
        <v>1.3569000000000022</v>
      </c>
      <c r="M65" s="1253">
        <f>SUM(VWPTDW!M$91)</f>
        <v>-0.18709999999999999</v>
      </c>
      <c r="N65" s="1253">
        <f>SUM(VWPTDW!N$91)</f>
        <v>-0.23109999999999958</v>
      </c>
      <c r="O65" s="1253">
        <f>SUM(VWPTDW!O$91)</f>
        <v>-0.34009999999999996</v>
      </c>
      <c r="P65" s="1253">
        <f>SUM(VWPTDW!P$91)</f>
        <v>-0.35410000000000019</v>
      </c>
      <c r="Q65" s="1253">
        <f>SUM(VWPTDW!Q$91)</f>
        <v>-0.34310000000000007</v>
      </c>
      <c r="R65" s="1253">
        <f>SUM(VWPTDW!R$91)</f>
        <v>-1.2121000000000008</v>
      </c>
      <c r="S65" s="1253">
        <f>SUM(VWPTDW!S$91)</f>
        <v>-1.2211000000000003</v>
      </c>
      <c r="T65" s="1253">
        <f>SUM(VWPTDW!T$91)</f>
        <v>-1.3101000000000007</v>
      </c>
      <c r="U65" s="1253">
        <f>SUM(VWPTDW!U$91)</f>
        <v>-1.2991000000000006</v>
      </c>
      <c r="V65" s="1253">
        <f>SUM(VWPTDW!V$91)</f>
        <v>-1.3231000000000006</v>
      </c>
      <c r="W65" s="1253">
        <f>SUM(VWPTDW!W$91)</f>
        <v>-1.3371000000000008</v>
      </c>
      <c r="X65" s="1253">
        <f>SUM(VWPTDW!X$91)</f>
        <v>-1.3761000000000014</v>
      </c>
      <c r="Y65" s="1253">
        <f>SUM(VWPTDW!Y$91)</f>
        <v>-1.4001000000000015</v>
      </c>
      <c r="Z65" s="1253">
        <f>SUM(VWPTDW!Z$91)</f>
        <v>-1.3891000000000013</v>
      </c>
      <c r="AA65" s="1253">
        <f>SUM(VWPTDW!AA$91)</f>
        <v>-1.4181000000000021</v>
      </c>
      <c r="AB65" s="1253">
        <f>SUM(VWPTDW!AB$91)</f>
        <v>-1.4971000000000019</v>
      </c>
      <c r="AC65" s="1253">
        <f>SUM(VWPTDW!AC$91)</f>
        <v>-1.5461000000000023</v>
      </c>
      <c r="AD65" s="1253">
        <f>SUM(VWPTDW!AD$91)</f>
        <v>-1.5351000000000021</v>
      </c>
      <c r="AE65" s="1253">
        <f>SUM(VWPTDW!AE$91)</f>
        <v>-1.5491000000000006</v>
      </c>
      <c r="AF65" s="1253">
        <f>SUM(VWPTDW!AF$91)</f>
        <v>-1.5731000000000024</v>
      </c>
      <c r="AG65" s="1253">
        <f>SUM(VWPTDW!AG$91)</f>
        <v>-1.5871000000000026</v>
      </c>
      <c r="AH65" s="1253">
        <f>SUM(VWPTDW!AH$91)</f>
        <v>-1.6261000000000014</v>
      </c>
      <c r="AI65" s="1253">
        <f>SUM(VWPTDW!AI$91)</f>
        <v>-1.6501000000000015</v>
      </c>
      <c r="AJ65" s="1253">
        <f>SUM(VWPTDW!AJ$91)</f>
        <v>-1.6391000000000013</v>
      </c>
      <c r="AK65" s="1253">
        <f>SUM(VWPTDW!AK$91)</f>
        <v>-1.6681000000000021</v>
      </c>
      <c r="AL65" s="1253">
        <f>SUM(VWPTDW!AL$91)</f>
        <v>0</v>
      </c>
      <c r="AM65" s="1253">
        <f>SUM(VWPTDW!AM$91)</f>
        <v>0</v>
      </c>
      <c r="AN65" s="1253">
        <f>SUM(VWPTDW!AN$91)</f>
        <v>0</v>
      </c>
      <c r="AO65" s="1253">
        <f>SUM(VWPTDW!AO$91)</f>
        <v>0</v>
      </c>
      <c r="AP65" s="1253">
        <f>SUM(VWPTDW!AP$91)</f>
        <v>0</v>
      </c>
      <c r="AQ65" s="1253">
        <f>SUM(VWPTDW!AQ$91)</f>
        <v>0</v>
      </c>
      <c r="AR65" s="1253">
        <f>SUM(VWPTDW!AR$91)</f>
        <v>0</v>
      </c>
      <c r="AS65" s="1253">
        <f>SUM(VWPTDW!AS$91)</f>
        <v>0</v>
      </c>
      <c r="AT65" s="1253">
        <f>SUM(VWPTDW!AT$91)</f>
        <v>0</v>
      </c>
      <c r="AU65" s="1253">
        <f>SUM(VWPTDW!AU$91)</f>
        <v>0</v>
      </c>
      <c r="AV65" s="1253">
        <f>SUM(VWPTDW!AV$91)</f>
        <v>0</v>
      </c>
      <c r="AW65" s="1253">
        <f>SUM(VWPTDW!AW$91)</f>
        <v>0</v>
      </c>
      <c r="AX65" s="1253">
        <f>SUM(VWPTDW!AX$91)</f>
        <v>0</v>
      </c>
      <c r="AY65" s="1253">
        <f>SUM(VWPTDW!AY$91)</f>
        <v>0</v>
      </c>
      <c r="AZ65" s="1253">
        <f>SUM(VWPTDW!AZ$91)</f>
        <v>0</v>
      </c>
      <c r="BA65" s="1253">
        <f>SUM(VWPTDW!BA$91)</f>
        <v>0</v>
      </c>
      <c r="BB65" s="1253">
        <f>SUM(VWPTDW!BB$91)</f>
        <v>0</v>
      </c>
      <c r="BC65" s="1253">
        <f>SUM(VWPTDW!BC$91)</f>
        <v>0</v>
      </c>
      <c r="BD65" s="1253">
        <f>SUM(VWPTDW!BD$91)</f>
        <v>0</v>
      </c>
      <c r="BE65" s="1253">
        <f>SUM(VWPTDW!BE$91)</f>
        <v>0</v>
      </c>
      <c r="BF65" s="1253">
        <f>SUM(VWPTDW!BF$91)</f>
        <v>0</v>
      </c>
      <c r="BG65" s="1253">
        <f>SUM(VWPTDW!BG$91)</f>
        <v>0</v>
      </c>
      <c r="BH65" s="1253">
        <f>SUM(VWPTDW!BH$91)</f>
        <v>0</v>
      </c>
      <c r="BI65" s="1253">
        <f>SUM(VWPTDW!BI$91)</f>
        <v>0</v>
      </c>
      <c r="BJ65" s="1253">
        <f>SUM(VWPTDW!BJ$91)</f>
        <v>0</v>
      </c>
      <c r="BK65" s="1253">
        <f>SUM(VWPTDW!BK$91)</f>
        <v>0</v>
      </c>
      <c r="BL65" s="1253">
        <f>SUM(VWPTDW!BL$91)</f>
        <v>0</v>
      </c>
      <c r="BM65" s="1253">
        <f>SUM(VWPTDW!BM$91)</f>
        <v>0</v>
      </c>
      <c r="BN65" s="1253">
        <f>SUM(VWPTDW!BN$91)</f>
        <v>0</v>
      </c>
      <c r="BO65" s="1253">
        <f>SUM(VWPTDW!BO$91)</f>
        <v>0</v>
      </c>
      <c r="BP65" s="1253">
        <f>SUM(VWPTDW!BP$91)</f>
        <v>0</v>
      </c>
      <c r="BQ65" s="1253">
        <f>SUM(VWPTDW!BQ$91)</f>
        <v>0</v>
      </c>
      <c r="BR65" s="1253">
        <f>SUM(VWPTDW!BR$91)</f>
        <v>0</v>
      </c>
      <c r="BS65" s="1253">
        <f>SUM(VWPTDW!BS$91)</f>
        <v>0</v>
      </c>
      <c r="BT65" s="1253">
        <f>SUM(VWPTDW!BT$91)</f>
        <v>0</v>
      </c>
      <c r="BU65" s="1253">
        <f>SUM(VWPTDW!BU$91)</f>
        <v>0</v>
      </c>
      <c r="BV65" s="1253">
        <f>SUM(VWPTDW!BV$91)</f>
        <v>0</v>
      </c>
      <c r="BW65" s="1253">
        <f>SUM(VWPTDW!BW$91)</f>
        <v>0</v>
      </c>
      <c r="BX65" s="1253">
        <f>SUM(VWPTDW!BX$91)</f>
        <v>0</v>
      </c>
      <c r="BY65" s="1253">
        <f>SUM(VWPTDW!BY$91)</f>
        <v>0</v>
      </c>
      <c r="BZ65" s="1253">
        <f>SUM(VWPTDW!BZ$91)</f>
        <v>0</v>
      </c>
      <c r="CA65" s="1253">
        <f>SUM(VWPTDW!CA$91)</f>
        <v>0</v>
      </c>
      <c r="CB65" s="1253">
        <f>SUM(VWPTDW!CB$91)</f>
        <v>0</v>
      </c>
      <c r="CC65" s="1253">
        <f>SUM(VWPTDW!CC$91)</f>
        <v>0</v>
      </c>
      <c r="CD65" s="1253">
        <f>SUM(VWPTDW!CD$91)</f>
        <v>0</v>
      </c>
      <c r="CE65" s="1253">
        <f>SUM(VWPTDW!CE$91)</f>
        <v>0</v>
      </c>
      <c r="CF65" s="1253">
        <f>SUM(VWPTDW!CF$91)</f>
        <v>0</v>
      </c>
      <c r="CG65" s="1253">
        <f>SUM(VWPTDW!CG$91)</f>
        <v>0</v>
      </c>
      <c r="CH65" s="1253">
        <f>SUM(VWPTDW!CH$91)</f>
        <v>0</v>
      </c>
      <c r="CI65" s="1253">
        <f>SUM(VWPTDW!CI$91)</f>
        <v>0</v>
      </c>
      <c r="CJ65" s="1253">
        <f>SUM(VWPTDW!CJ$91)</f>
        <v>0</v>
      </c>
    </row>
    <row r="66" spans="2:88" ht="15.75" thickBot="1" x14ac:dyDescent="0.25">
      <c r="C66" s="21"/>
    </row>
    <row r="67" spans="2:88" ht="58.5" customHeight="1" thickBot="1" x14ac:dyDescent="0.25">
      <c r="B67" s="487" t="s">
        <v>302</v>
      </c>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row>
    <row r="68" spans="2:88" ht="15.75" thickBot="1" x14ac:dyDescent="0.25">
      <c r="B68" s="1238" t="s">
        <v>62</v>
      </c>
      <c r="C68" s="1239" t="s">
        <v>110</v>
      </c>
      <c r="D68" s="1239" t="s">
        <v>63</v>
      </c>
      <c r="E68" s="1239" t="s">
        <v>111</v>
      </c>
      <c r="F68" s="1239" t="s">
        <v>112</v>
      </c>
      <c r="G68" s="1238" t="s">
        <v>113</v>
      </c>
      <c r="H68" s="1239" t="s">
        <v>114</v>
      </c>
      <c r="I68" s="1239" t="s">
        <v>115</v>
      </c>
      <c r="J68" s="1239" t="s">
        <v>116</v>
      </c>
      <c r="K68" s="1239" t="s">
        <v>117</v>
      </c>
      <c r="L68" s="1239" t="s">
        <v>118</v>
      </c>
      <c r="M68" s="1239" t="s">
        <v>119</v>
      </c>
      <c r="N68" s="1239" t="s">
        <v>120</v>
      </c>
      <c r="O68" s="1239" t="s">
        <v>121</v>
      </c>
      <c r="P68" s="1239" t="s">
        <v>122</v>
      </c>
      <c r="Q68" s="1239" t="s">
        <v>123</v>
      </c>
      <c r="R68" s="1239" t="s">
        <v>124</v>
      </c>
      <c r="S68" s="1239" t="s">
        <v>153</v>
      </c>
      <c r="T68" s="1239" t="s">
        <v>154</v>
      </c>
      <c r="U68" s="1239" t="s">
        <v>155</v>
      </c>
      <c r="V68" s="1239" t="s">
        <v>156</v>
      </c>
      <c r="W68" s="1239" t="s">
        <v>125</v>
      </c>
      <c r="X68" s="1239" t="s">
        <v>157</v>
      </c>
      <c r="Y68" s="1239" t="s">
        <v>158</v>
      </c>
      <c r="Z68" s="1239" t="s">
        <v>159</v>
      </c>
      <c r="AA68" s="1239" t="s">
        <v>160</v>
      </c>
      <c r="AB68" s="1239" t="s">
        <v>126</v>
      </c>
      <c r="AC68" s="1239" t="s">
        <v>161</v>
      </c>
      <c r="AD68" s="1239" t="s">
        <v>162</v>
      </c>
      <c r="AE68" s="1239" t="s">
        <v>163</v>
      </c>
      <c r="AF68" s="1239" t="s">
        <v>164</v>
      </c>
      <c r="AG68" s="1239" t="s">
        <v>127</v>
      </c>
      <c r="AH68" s="1239" t="s">
        <v>165</v>
      </c>
      <c r="AI68" s="1239" t="s">
        <v>166</v>
      </c>
      <c r="AJ68" s="1239" t="s">
        <v>167</v>
      </c>
      <c r="AK68" s="1239" t="s">
        <v>168</v>
      </c>
      <c r="AL68" s="1239" t="s">
        <v>128</v>
      </c>
      <c r="AM68" s="1239" t="s">
        <v>169</v>
      </c>
      <c r="AN68" s="1239" t="s">
        <v>170</v>
      </c>
      <c r="AO68" s="1239" t="s">
        <v>171</v>
      </c>
      <c r="AP68" s="1239" t="s">
        <v>172</v>
      </c>
      <c r="AQ68" s="1239" t="s">
        <v>129</v>
      </c>
      <c r="AR68" s="1239" t="s">
        <v>173</v>
      </c>
      <c r="AS68" s="1239" t="s">
        <v>174</v>
      </c>
      <c r="AT68" s="1239" t="s">
        <v>175</v>
      </c>
      <c r="AU68" s="1239" t="s">
        <v>176</v>
      </c>
      <c r="AV68" s="1239" t="s">
        <v>130</v>
      </c>
      <c r="AW68" s="1239" t="s">
        <v>177</v>
      </c>
      <c r="AX68" s="1239" t="s">
        <v>178</v>
      </c>
      <c r="AY68" s="1239" t="s">
        <v>179</v>
      </c>
      <c r="AZ68" s="1239" t="s">
        <v>180</v>
      </c>
      <c r="BA68" s="1239" t="s">
        <v>131</v>
      </c>
      <c r="BB68" s="1239" t="s">
        <v>181</v>
      </c>
      <c r="BC68" s="1239" t="s">
        <v>182</v>
      </c>
      <c r="BD68" s="1239" t="s">
        <v>183</v>
      </c>
      <c r="BE68" s="1239" t="s">
        <v>184</v>
      </c>
      <c r="BF68" s="1239" t="s">
        <v>132</v>
      </c>
      <c r="BG68" s="1239" t="s">
        <v>185</v>
      </c>
      <c r="BH68" s="1239" t="s">
        <v>186</v>
      </c>
      <c r="BI68" s="1239" t="s">
        <v>187</v>
      </c>
      <c r="BJ68" s="1239" t="s">
        <v>188</v>
      </c>
      <c r="BK68" s="1239" t="s">
        <v>133</v>
      </c>
      <c r="BL68" s="1239" t="s">
        <v>189</v>
      </c>
      <c r="BM68" s="1239" t="s">
        <v>190</v>
      </c>
      <c r="BN68" s="1239" t="s">
        <v>191</v>
      </c>
      <c r="BO68" s="1239" t="s">
        <v>192</v>
      </c>
      <c r="BP68" s="1239" t="s">
        <v>134</v>
      </c>
      <c r="BQ68" s="1239" t="s">
        <v>193</v>
      </c>
      <c r="BR68" s="1239" t="s">
        <v>194</v>
      </c>
      <c r="BS68" s="1239" t="s">
        <v>195</v>
      </c>
      <c r="BT68" s="1239" t="s">
        <v>196</v>
      </c>
      <c r="BU68" s="1239" t="s">
        <v>135</v>
      </c>
      <c r="BV68" s="1239" t="s">
        <v>197</v>
      </c>
      <c r="BW68" s="1239" t="s">
        <v>198</v>
      </c>
      <c r="BX68" s="1239" t="s">
        <v>199</v>
      </c>
      <c r="BY68" s="1239" t="s">
        <v>200</v>
      </c>
      <c r="BZ68" s="1239" t="s">
        <v>136</v>
      </c>
      <c r="CA68" s="1239" t="s">
        <v>201</v>
      </c>
      <c r="CB68" s="1239" t="s">
        <v>202</v>
      </c>
      <c r="CC68" s="1239" t="s">
        <v>203</v>
      </c>
      <c r="CD68" s="1239" t="s">
        <v>204</v>
      </c>
      <c r="CE68" s="1239" t="s">
        <v>137</v>
      </c>
      <c r="CF68" s="1239" t="s">
        <v>205</v>
      </c>
      <c r="CG68" s="1239" t="s">
        <v>206</v>
      </c>
      <c r="CH68" s="1239" t="s">
        <v>207</v>
      </c>
      <c r="CI68" s="1239" t="s">
        <v>208</v>
      </c>
      <c r="CJ68" s="1274" t="s">
        <v>209</v>
      </c>
    </row>
    <row r="69" spans="2:88" ht="15" thickBot="1" x14ac:dyDescent="0.25">
      <c r="B69" s="1240" t="s">
        <v>303</v>
      </c>
      <c r="C69" s="594" t="s">
        <v>275</v>
      </c>
      <c r="D69" s="595" t="s">
        <v>304</v>
      </c>
      <c r="E69" s="594" t="s">
        <v>141</v>
      </c>
      <c r="F69" s="596">
        <v>2</v>
      </c>
      <c r="G69" s="458">
        <f>SUM(VWPTDW!G$130)</f>
        <v>0</v>
      </c>
      <c r="H69" s="458">
        <f>SUM(VWPTDW!H$130)</f>
        <v>0</v>
      </c>
      <c r="I69" s="458">
        <f>SUM(VWPTDW!I$130)</f>
        <v>0.02</v>
      </c>
      <c r="J69" s="458">
        <f>SUM(VWPTDW!J$130)</f>
        <v>0.04</v>
      </c>
      <c r="K69" s="458">
        <f>SUM(VWPTDW!K$130)</f>
        <v>0.04</v>
      </c>
      <c r="L69" s="458">
        <f>SUM(VWPTDW!L$130)</f>
        <v>0.04</v>
      </c>
      <c r="M69" s="458">
        <f>SUM(VWPTDW!M$130)</f>
        <v>0.04</v>
      </c>
      <c r="N69" s="458">
        <f>SUM(VWPTDW!N$130)</f>
        <v>0.04</v>
      </c>
      <c r="O69" s="458">
        <f>SUM(VWPTDW!O$130)</f>
        <v>0.04</v>
      </c>
      <c r="P69" s="458">
        <f>SUM(VWPTDW!P$130)</f>
        <v>0.04</v>
      </c>
      <c r="Q69" s="458">
        <f>SUM(VWPTDW!Q$130)</f>
        <v>0.04</v>
      </c>
      <c r="R69" s="458">
        <f>SUM(VWPTDW!R$130)</f>
        <v>0.04</v>
      </c>
      <c r="S69" s="458">
        <f>SUM(VWPTDW!S$130)</f>
        <v>0.04</v>
      </c>
      <c r="T69" s="458">
        <f>SUM(VWPTDW!T$130)</f>
        <v>0.04</v>
      </c>
      <c r="U69" s="458">
        <f>SUM(VWPTDW!U$130)</f>
        <v>0.04</v>
      </c>
      <c r="V69" s="458">
        <f>SUM(VWPTDW!V$130)</f>
        <v>0.04</v>
      </c>
      <c r="W69" s="458">
        <f>SUM(VWPTDW!W$130)</f>
        <v>0.04</v>
      </c>
      <c r="X69" s="458">
        <f>SUM(VWPTDW!X$130)</f>
        <v>0.04</v>
      </c>
      <c r="Y69" s="458">
        <f>SUM(VWPTDW!Y$130)</f>
        <v>0.04</v>
      </c>
      <c r="Z69" s="458">
        <f>SUM(VWPTDW!Z$130)</f>
        <v>0.04</v>
      </c>
      <c r="AA69" s="458">
        <f>SUM(VWPTDW!AA$130)</f>
        <v>0.04</v>
      </c>
      <c r="AB69" s="458">
        <f>SUM(VWPTDW!AB$130)</f>
        <v>0.04</v>
      </c>
      <c r="AC69" s="458">
        <f>SUM(VWPTDW!AC$130)</f>
        <v>0.04</v>
      </c>
      <c r="AD69" s="458">
        <f>SUM(VWPTDW!AD$130)</f>
        <v>0.04</v>
      </c>
      <c r="AE69" s="458">
        <f>SUM(VWPTDW!AE$130)</f>
        <v>0.04</v>
      </c>
      <c r="AF69" s="458">
        <f>SUM(VWPTDW!AF$130)</f>
        <v>0.04</v>
      </c>
      <c r="AG69" s="458">
        <f>SUM(VWPTDW!AG$130)</f>
        <v>0.04</v>
      </c>
      <c r="AH69" s="458">
        <f>SUM(VWPTDW!AH$130)</f>
        <v>0.04</v>
      </c>
      <c r="AI69" s="458">
        <f>SUM(VWPTDW!AI$130)</f>
        <v>0.04</v>
      </c>
      <c r="AJ69" s="458">
        <f>SUM(VWPTDW!AJ$130)</f>
        <v>0.04</v>
      </c>
      <c r="AK69" s="458">
        <f>SUM(VWPTDW!AK$130)</f>
        <v>0.04</v>
      </c>
      <c r="AL69" s="458">
        <v>0</v>
      </c>
      <c r="AM69" s="458">
        <v>0</v>
      </c>
      <c r="AN69" s="458">
        <v>0</v>
      </c>
      <c r="AO69" s="458">
        <v>0</v>
      </c>
      <c r="AP69" s="458">
        <v>0</v>
      </c>
      <c r="AQ69" s="458">
        <v>0</v>
      </c>
      <c r="AR69" s="458">
        <v>0</v>
      </c>
      <c r="AS69" s="458">
        <v>0</v>
      </c>
      <c r="AT69" s="458">
        <v>0</v>
      </c>
      <c r="AU69" s="458">
        <v>0</v>
      </c>
      <c r="AV69" s="458">
        <v>0</v>
      </c>
      <c r="AW69" s="458">
        <v>0</v>
      </c>
      <c r="AX69" s="458">
        <v>0</v>
      </c>
      <c r="AY69" s="458">
        <v>0</v>
      </c>
      <c r="AZ69" s="458">
        <v>0</v>
      </c>
      <c r="BA69" s="458">
        <v>0</v>
      </c>
      <c r="BB69" s="458">
        <v>0</v>
      </c>
      <c r="BC69" s="458">
        <v>0</v>
      </c>
      <c r="BD69" s="458">
        <v>0</v>
      </c>
      <c r="BE69" s="458">
        <v>0</v>
      </c>
      <c r="BF69" s="458">
        <v>0</v>
      </c>
      <c r="BG69" s="458">
        <v>0</v>
      </c>
      <c r="BH69" s="458">
        <v>0</v>
      </c>
      <c r="BI69" s="458">
        <v>0</v>
      </c>
      <c r="BJ69" s="458">
        <v>0</v>
      </c>
      <c r="BK69" s="458">
        <v>0</v>
      </c>
      <c r="BL69" s="458">
        <v>0</v>
      </c>
      <c r="BM69" s="458">
        <v>0</v>
      </c>
      <c r="BN69" s="458">
        <v>0</v>
      </c>
      <c r="BO69" s="458">
        <v>0</v>
      </c>
      <c r="BP69" s="458">
        <v>0</v>
      </c>
      <c r="BQ69" s="458">
        <v>0</v>
      </c>
      <c r="BR69" s="458">
        <v>0</v>
      </c>
      <c r="BS69" s="458">
        <v>0</v>
      </c>
      <c r="BT69" s="458">
        <v>0</v>
      </c>
      <c r="BU69" s="458">
        <v>0</v>
      </c>
      <c r="BV69" s="458">
        <v>0</v>
      </c>
      <c r="BW69" s="458">
        <v>0</v>
      </c>
      <c r="BX69" s="458">
        <v>0</v>
      </c>
      <c r="BY69" s="458">
        <v>0</v>
      </c>
      <c r="BZ69" s="458">
        <v>0</v>
      </c>
      <c r="CA69" s="458">
        <v>0</v>
      </c>
      <c r="CB69" s="458">
        <v>0</v>
      </c>
      <c r="CC69" s="458">
        <v>0</v>
      </c>
      <c r="CD69" s="458">
        <v>0</v>
      </c>
      <c r="CE69" s="458">
        <v>0</v>
      </c>
      <c r="CF69" s="458">
        <v>0</v>
      </c>
      <c r="CG69" s="458">
        <v>0</v>
      </c>
      <c r="CH69" s="458">
        <v>0</v>
      </c>
      <c r="CI69" s="458">
        <v>0</v>
      </c>
      <c r="CJ69" s="1275">
        <v>0</v>
      </c>
    </row>
    <row r="70" spans="2:88" ht="42.75" x14ac:dyDescent="0.2">
      <c r="B70" s="1241" t="s">
        <v>305</v>
      </c>
      <c r="C70" s="1242" t="s">
        <v>143</v>
      </c>
      <c r="D70" s="542" t="s">
        <v>306</v>
      </c>
      <c r="E70" s="1242" t="s">
        <v>144</v>
      </c>
      <c r="F70" s="543">
        <v>1</v>
      </c>
      <c r="G70" s="459">
        <f>( ( SUM(VWPTDW!G$136) + SUM(VWPTDW!G$137)  - SUM(VWPTDW!G$147) - SUM(VWPTDW!G$148) ) * 1000000 ) / ( (SUM(VWPTDW!G$169) + SUM(VWPTDW!G$170) ) * 1000 )</f>
        <v>123.37662337662337</v>
      </c>
      <c r="H70" s="459">
        <f>( ( SUM(VWPTDW!H$136) + SUM(VWPTDW!H$137)  - SUM(VWPTDW!H$147) - SUM(VWPTDW!H$148) ) * 1000000 ) / ( (SUM(VWPTDW!H$169) + SUM(VWPTDW!H$170) ) * 1000 )</f>
        <v>157.08970649028524</v>
      </c>
      <c r="I70" s="459">
        <f>( ( SUM(VWPTDW!I$136) + SUM(VWPTDW!I$137)  - SUM(VWPTDW!I$147) - SUM(VWPTDW!I$148) ) * 1000000 ) / ( (SUM(VWPTDW!I$169) + SUM(VWPTDW!I$170) ) * 1000 )</f>
        <v>137.29977116704808</v>
      </c>
      <c r="J70" s="459">
        <f>( ( SUM(VWPTDW!J$136) + SUM(VWPTDW!J$137)  - SUM(VWPTDW!J$147) - SUM(VWPTDW!J$148) ) * 1000000 ) / ( (SUM(VWPTDW!J$169) + SUM(VWPTDW!J$170) ) * 1000 )</f>
        <v>130.77075490390328</v>
      </c>
      <c r="K70" s="459">
        <f>( ( SUM(VWPTDW!K$136) + SUM(VWPTDW!K$137)  - SUM(VWPTDW!K$147) - SUM(VWPTDW!K$148) ) * 1000000 ) / ( (SUM(VWPTDW!K$169) + SUM(VWPTDW!K$170) ) * 1000 )</f>
        <v>128.00574231367386</v>
      </c>
      <c r="L70" s="459">
        <f>( ( SUM(VWPTDW!L$136) + SUM(VWPTDW!L$137)  - SUM(VWPTDW!L$147) - SUM(VWPTDW!L$148) ) * 1000000 ) / ( (SUM(VWPTDW!L$169) + SUM(VWPTDW!L$170) ) * 1000 )</f>
        <v>111.95335276967927</v>
      </c>
      <c r="M70" s="459">
        <f>( ( SUM(VWPTDW!M$136) + SUM(VWPTDW!M$137)  - SUM(VWPTDW!M$147) - SUM(VWPTDW!M$148) ) * 1000000 ) / ( (SUM(VWPTDW!M$169) + SUM(VWPTDW!M$170) ) * 1000 )</f>
        <v>112.61517461039699</v>
      </c>
      <c r="N70" s="459">
        <f>( ( SUM(VWPTDW!N$136) + SUM(VWPTDW!N$137)  - SUM(VWPTDW!N$147) - SUM(VWPTDW!N$148) ) * 1000000 ) / ( (SUM(VWPTDW!N$169) + SUM(VWPTDW!N$170) ) * 1000 )</f>
        <v>112.13500610636171</v>
      </c>
      <c r="O70" s="459">
        <f>( ( SUM(VWPTDW!O$136) + SUM(VWPTDW!O$137)  - SUM(VWPTDW!O$147) - SUM(VWPTDW!O$148) ) * 1000000 ) / ( (SUM(VWPTDW!O$169) + SUM(VWPTDW!O$170) ) * 1000 )</f>
        <v>114.05160004429189</v>
      </c>
      <c r="P70" s="459">
        <f>( ( SUM(VWPTDW!P$136) + SUM(VWPTDW!P$137)  - SUM(VWPTDW!P$147) - SUM(VWPTDW!P$148) ) * 1000000 ) / ( (SUM(VWPTDW!P$169) + SUM(VWPTDW!P$170) ) * 1000 )</f>
        <v>113.74930977360575</v>
      </c>
      <c r="Q70" s="459">
        <f>( ( SUM(VWPTDW!Q$136) + SUM(VWPTDW!Q$137)  - SUM(VWPTDW!Q$147) - SUM(VWPTDW!Q$148) ) * 1000000 ) / ( (SUM(VWPTDW!Q$169) + SUM(VWPTDW!Q$170) ) * 1000 )</f>
        <v>113.44861768917282</v>
      </c>
      <c r="R70" s="459">
        <f>( ( SUM(VWPTDW!R$136) + SUM(VWPTDW!R$137)  - SUM(VWPTDW!R$147) - SUM(VWPTDW!R$148) ) * 1000000 ) / ( (SUM(VWPTDW!R$169) + SUM(VWPTDW!R$170) ) * 1000 )</f>
        <v>113.14951115017027</v>
      </c>
      <c r="S70" s="459">
        <f>( ( SUM(VWPTDW!S$136) + SUM(VWPTDW!S$137)  - SUM(VWPTDW!S$147) - SUM(VWPTDW!S$148) ) * 1000000 ) / ( (SUM(VWPTDW!S$169) + SUM(VWPTDW!S$170) ) * 1000 )</f>
        <v>113.94762791716884</v>
      </c>
      <c r="T70" s="459">
        <f>( ( SUM(VWPTDW!T$136) + SUM(VWPTDW!T$137)  - SUM(VWPTDW!T$147) - SUM(VWPTDW!T$148) ) * 1000000 ) / ( (SUM(VWPTDW!T$169) + SUM(VWPTDW!T$170) ) * 1000 )</f>
        <v>113.64878155392853</v>
      </c>
      <c r="U70" s="459">
        <f>( ( SUM(VWPTDW!U$136) + SUM(VWPTDW!U$137)  - SUM(VWPTDW!U$147) - SUM(VWPTDW!U$148) ) * 1000000 ) / ( (SUM(VWPTDW!U$169) + SUM(VWPTDW!U$170) ) * 1000 )</f>
        <v>113.35149863760218</v>
      </c>
      <c r="V70" s="459">
        <f>( ( SUM(VWPTDW!V$136) + SUM(VWPTDW!V$137)  - SUM(VWPTDW!V$147) - SUM(VWPTDW!V$148) ) * 1000000 ) / ( (SUM(VWPTDW!V$169) + SUM(VWPTDW!V$170) ) * 1000 )</f>
        <v>114.14284161321883</v>
      </c>
      <c r="W70" s="459">
        <f>( ( SUM(VWPTDW!W$136) + SUM(VWPTDW!W$137)  - SUM(VWPTDW!W$147) - SUM(VWPTDW!W$148) ) * 1000000 ) / ( (SUM(VWPTDW!W$169) + SUM(VWPTDW!W$170) ) * 1000 )</f>
        <v>113.84582023202863</v>
      </c>
      <c r="X70" s="459">
        <f>( ( SUM(VWPTDW!X$136) + SUM(VWPTDW!X$137)  - SUM(VWPTDW!X$147) - SUM(VWPTDW!X$148) ) * 1000000 ) / ( (SUM(VWPTDW!X$169) + SUM(VWPTDW!X$170) ) * 1000 )</f>
        <v>113.55034065102195</v>
      </c>
      <c r="Y70" s="459">
        <f>( ( SUM(VWPTDW!Y$136) + SUM(VWPTDW!Y$137)  - SUM(VWPTDW!Y$147) - SUM(VWPTDW!Y$148) ) * 1000000 ) / ( (SUM(VWPTDW!Y$169) + SUM(VWPTDW!Y$170) ) * 1000 )</f>
        <v>114.33502319059433</v>
      </c>
      <c r="Z70" s="459">
        <f>( ( SUM(VWPTDW!Z$136) + SUM(VWPTDW!Z$137)  - SUM(VWPTDW!Z$147) - SUM(VWPTDW!Z$148) ) * 1000000 ) / ( (SUM(VWPTDW!Z$169) + SUM(VWPTDW!Z$170) ) * 1000 )</f>
        <v>114.03980634749865</v>
      </c>
      <c r="AA70" s="459">
        <f>( ( SUM(VWPTDW!AA$136) + SUM(VWPTDW!AA$137)  - SUM(VWPTDW!AA$147) - SUM(VWPTDW!AA$148) ) * 1000000 ) / ( (SUM(VWPTDW!AA$169) + SUM(VWPTDW!AA$170) ) * 1000 )</f>
        <v>113.74611009764996</v>
      </c>
      <c r="AB70" s="459">
        <f>( ( SUM(VWPTDW!AB$136) + SUM(VWPTDW!AB$137)  - SUM(VWPTDW!AB$147) - SUM(VWPTDW!AB$148) ) * 1000000 ) / ( (SUM(VWPTDW!AB$169) + SUM(VWPTDW!AB$170) ) * 1000 )</f>
        <v>113.45392272289415</v>
      </c>
      <c r="AC70" s="459">
        <f>( ( SUM(VWPTDW!AC$136) + SUM(VWPTDW!AC$137)  - SUM(VWPTDW!AC$147) - SUM(VWPTDW!AC$148) ) * 1000000 ) / ( (SUM(VWPTDW!AC$169) + SUM(VWPTDW!AC$170) ) * 1000 )</f>
        <v>114.23081029144871</v>
      </c>
      <c r="AD70" s="459">
        <f>( ( SUM(VWPTDW!AD$136) + SUM(VWPTDW!AD$137)  - SUM(VWPTDW!AD$147) - SUM(VWPTDW!AD$148) ) * 1000000 ) / ( (SUM(VWPTDW!AD$169) + SUM(VWPTDW!AD$170) ) * 1000 )</f>
        <v>113.93887764881269</v>
      </c>
      <c r="AE70" s="459">
        <f>( ( SUM(VWPTDW!AE$136) + SUM(VWPTDW!AE$137)  - SUM(VWPTDW!AE$147) - SUM(VWPTDW!AE$148) ) * 1000000 ) / ( (SUM(VWPTDW!AE$169) + SUM(VWPTDW!AE$170) ) * 1000 )</f>
        <v>113.64843335103558</v>
      </c>
      <c r="AF70" s="459">
        <f>( ( SUM(VWPTDW!AF$136) + SUM(VWPTDW!AF$137)  - SUM(VWPTDW!AF$147) - SUM(VWPTDW!AF$148) ) * 1000000 ) / ( (SUM(VWPTDW!AF$169) + SUM(VWPTDW!AF$170) ) * 1000 )</f>
        <v>114.41890030723593</v>
      </c>
      <c r="AG70" s="459">
        <f>( ( SUM(VWPTDW!AG$136) + SUM(VWPTDW!AG$137)  - SUM(VWPTDW!AG$147) - SUM(VWPTDW!AG$148) ) * 1000000 ) / ( (SUM(VWPTDW!AG$169) + SUM(VWPTDW!AG$170) ) * 1000 )</f>
        <v>114.12871182500264</v>
      </c>
      <c r="AH70" s="459">
        <f>( ( SUM(VWPTDW!AH$136) + SUM(VWPTDW!AH$137)  - SUM(VWPTDW!AH$147) - SUM(VWPTDW!AH$148) ) * 1000000 ) / ( (SUM(VWPTDW!AH$169) + SUM(VWPTDW!AH$170) ) * 1000 )</f>
        <v>113.83999156740803</v>
      </c>
      <c r="AI70" s="459">
        <f>( ( SUM(VWPTDW!AI$136) + SUM(VWPTDW!AI$137)  - SUM(VWPTDW!AI$147) - SUM(VWPTDW!AI$148) ) * 1000000 ) / ( (SUM(VWPTDW!AI$169) + SUM(VWPTDW!AI$170) ) * 1000 )</f>
        <v>114.60414257175901</v>
      </c>
      <c r="AJ70" s="459">
        <f>( ( SUM(VWPTDW!AJ$136) + SUM(VWPTDW!AJ$137)  - SUM(VWPTDW!AJ$147) - SUM(VWPTDW!AJ$148) ) * 1000000 ) / ( (SUM(VWPTDW!AJ$169) + SUM(VWPTDW!AJ$170) ) * 1000 )</f>
        <v>114.31567907708443</v>
      </c>
      <c r="AK70" s="459">
        <f>( ( SUM(VWPTDW!AK$136) + SUM(VWPTDW!AK$137)  - SUM(VWPTDW!AK$147) - SUM(VWPTDW!AK$148) ) * 1000000 ) / ( (SUM(VWPTDW!AK$169) + SUM(VWPTDW!AK$170) ) * 1000 )</f>
        <v>114.02866408620149</v>
      </c>
      <c r="AL70" s="459" t="e">
        <v>#DIV/0!</v>
      </c>
      <c r="AM70" s="459" t="e">
        <v>#DIV/0!</v>
      </c>
      <c r="AN70" s="459" t="e">
        <v>#DIV/0!</v>
      </c>
      <c r="AO70" s="459" t="e">
        <v>#DIV/0!</v>
      </c>
      <c r="AP70" s="459" t="e">
        <v>#DIV/0!</v>
      </c>
      <c r="AQ70" s="459" t="e">
        <v>#DIV/0!</v>
      </c>
      <c r="AR70" s="459" t="e">
        <v>#DIV/0!</v>
      </c>
      <c r="AS70" s="459" t="e">
        <v>#DIV/0!</v>
      </c>
      <c r="AT70" s="459" t="e">
        <v>#DIV/0!</v>
      </c>
      <c r="AU70" s="459" t="e">
        <v>#DIV/0!</v>
      </c>
      <c r="AV70" s="459" t="e">
        <v>#DIV/0!</v>
      </c>
      <c r="AW70" s="459" t="e">
        <v>#DIV/0!</v>
      </c>
      <c r="AX70" s="459" t="e">
        <v>#DIV/0!</v>
      </c>
      <c r="AY70" s="459" t="e">
        <v>#DIV/0!</v>
      </c>
      <c r="AZ70" s="459" t="e">
        <v>#DIV/0!</v>
      </c>
      <c r="BA70" s="459" t="e">
        <v>#DIV/0!</v>
      </c>
      <c r="BB70" s="459" t="e">
        <v>#DIV/0!</v>
      </c>
      <c r="BC70" s="459" t="e">
        <v>#DIV/0!</v>
      </c>
      <c r="BD70" s="459" t="e">
        <v>#DIV/0!</v>
      </c>
      <c r="BE70" s="459" t="e">
        <v>#DIV/0!</v>
      </c>
      <c r="BF70" s="459" t="e">
        <v>#DIV/0!</v>
      </c>
      <c r="BG70" s="459" t="e">
        <v>#DIV/0!</v>
      </c>
      <c r="BH70" s="459" t="e">
        <v>#DIV/0!</v>
      </c>
      <c r="BI70" s="459" t="e">
        <v>#DIV/0!</v>
      </c>
      <c r="BJ70" s="459" t="e">
        <v>#DIV/0!</v>
      </c>
      <c r="BK70" s="459" t="e">
        <v>#DIV/0!</v>
      </c>
      <c r="BL70" s="459" t="e">
        <v>#DIV/0!</v>
      </c>
      <c r="BM70" s="459" t="e">
        <v>#DIV/0!</v>
      </c>
      <c r="BN70" s="459" t="e">
        <v>#DIV/0!</v>
      </c>
      <c r="BO70" s="459" t="e">
        <v>#DIV/0!</v>
      </c>
      <c r="BP70" s="459" t="e">
        <v>#DIV/0!</v>
      </c>
      <c r="BQ70" s="459" t="e">
        <v>#DIV/0!</v>
      </c>
      <c r="BR70" s="459" t="e">
        <v>#DIV/0!</v>
      </c>
      <c r="BS70" s="459" t="e">
        <v>#DIV/0!</v>
      </c>
      <c r="BT70" s="459" t="e">
        <v>#DIV/0!</v>
      </c>
      <c r="BU70" s="459" t="e">
        <v>#DIV/0!</v>
      </c>
      <c r="BV70" s="459" t="e">
        <v>#DIV/0!</v>
      </c>
      <c r="BW70" s="459" t="e">
        <v>#DIV/0!</v>
      </c>
      <c r="BX70" s="459" t="e">
        <v>#DIV/0!</v>
      </c>
      <c r="BY70" s="459" t="e">
        <v>#DIV/0!</v>
      </c>
      <c r="BZ70" s="459" t="e">
        <v>#DIV/0!</v>
      </c>
      <c r="CA70" s="459" t="e">
        <v>#DIV/0!</v>
      </c>
      <c r="CB70" s="459" t="e">
        <v>#DIV/0!</v>
      </c>
      <c r="CC70" s="459" t="e">
        <v>#DIV/0!</v>
      </c>
      <c r="CD70" s="459" t="e">
        <v>#DIV/0!</v>
      </c>
      <c r="CE70" s="459" t="e">
        <v>#DIV/0!</v>
      </c>
      <c r="CF70" s="459" t="e">
        <v>#DIV/0!</v>
      </c>
      <c r="CG70" s="459" t="e">
        <v>#DIV/0!</v>
      </c>
      <c r="CH70" s="459" t="e">
        <v>#DIV/0!</v>
      </c>
      <c r="CI70" s="459" t="e">
        <v>#DIV/0!</v>
      </c>
      <c r="CJ70" s="1276" t="e">
        <v>#DIV/0!</v>
      </c>
    </row>
    <row r="71" spans="2:88" ht="28.5" x14ac:dyDescent="0.2">
      <c r="B71" s="1243" t="s">
        <v>307</v>
      </c>
      <c r="C71" s="1244" t="s">
        <v>280</v>
      </c>
      <c r="D71" s="544" t="s">
        <v>308</v>
      </c>
      <c r="E71" s="1244" t="s">
        <v>282</v>
      </c>
      <c r="F71" s="545">
        <v>1</v>
      </c>
      <c r="G71" s="460">
        <f>( SUM(VWPTDW!G$156)) /  ( SUM(VWPTDW!G$156) + SUM(VWPTDW!G$163) + SUM(VWPTDW!G$164) + SUM(VWPTDW!G$165) )</f>
        <v>0.82619907168643636</v>
      </c>
      <c r="H71" s="460">
        <f>( SUM(VWPTDW!H$156)) /  ( SUM(VWPTDW!H$156) + SUM(VWPTDW!H$163) + SUM(VWPTDW!H$164) + SUM(VWPTDW!H$165) )</f>
        <v>0.82922013820335649</v>
      </c>
      <c r="I71" s="460">
        <f>( SUM(VWPTDW!I$156)) /  ( SUM(VWPTDW!I$156) + SUM(VWPTDW!I$163) + SUM(VWPTDW!I$164) + SUM(VWPTDW!I$165) )</f>
        <v>0.82498784637822076</v>
      </c>
      <c r="J71" s="460">
        <f>( SUM(VWPTDW!J$156)) /  ( SUM(VWPTDW!J$156) + SUM(VWPTDW!J$163) + SUM(VWPTDW!J$164) + SUM(VWPTDW!J$165) )</f>
        <v>0.83702308054639663</v>
      </c>
      <c r="K71" s="460">
        <f>( SUM(VWPTDW!K$156)) /  ( SUM(VWPTDW!K$156) + SUM(VWPTDW!K$163) + SUM(VWPTDW!K$164) + SUM(VWPTDW!K$165) )</f>
        <v>0.82700542392235232</v>
      </c>
      <c r="L71" s="460">
        <f>( SUM(VWPTDW!L$156)) /  ( SUM(VWPTDW!L$156) + SUM(VWPTDW!L$163) + SUM(VWPTDW!L$164) + SUM(VWPTDW!L$165) )</f>
        <v>0.83133871416643479</v>
      </c>
      <c r="M71" s="460">
        <f>( SUM(VWPTDW!M$156)) /  ( SUM(VWPTDW!M$156) + SUM(VWPTDW!M$163) + SUM(VWPTDW!M$164) + SUM(VWPTDW!M$165) )</f>
        <v>0.83546022264458319</v>
      </c>
      <c r="N71" s="460">
        <f>( SUM(VWPTDW!N$156)) /  ( SUM(VWPTDW!N$156) + SUM(VWPTDW!N$163) + SUM(VWPTDW!N$164) + SUM(VWPTDW!N$165) )</f>
        <v>0.83938510469122718</v>
      </c>
      <c r="O71" s="460">
        <f>( SUM(VWPTDW!O$156)) /  ( SUM(VWPTDW!O$156) + SUM(VWPTDW!O$163) + SUM(VWPTDW!O$164) + SUM(VWPTDW!O$165) )</f>
        <v>0.908538197197991</v>
      </c>
      <c r="P71" s="460">
        <f>( SUM(VWPTDW!P$156)) /  ( SUM(VWPTDW!P$156) + SUM(VWPTDW!P$163) + SUM(VWPTDW!P$164) + SUM(VWPTDW!P$165) )</f>
        <v>0.90877933034537306</v>
      </c>
      <c r="Q71" s="460">
        <f>( SUM(VWPTDW!Q$156)) /  ( SUM(VWPTDW!Q$156) + SUM(VWPTDW!Q$163) + SUM(VWPTDW!Q$164) + SUM(VWPTDW!Q$165) )</f>
        <v>0.90901919537207465</v>
      </c>
      <c r="R71" s="460">
        <f>( SUM(VWPTDW!R$156)) /  ( SUM(VWPTDW!R$156) + SUM(VWPTDW!R$163) + SUM(VWPTDW!R$164) + SUM(VWPTDW!R$165) )</f>
        <v>0.90925780225544184</v>
      </c>
      <c r="S71" s="460">
        <f>( SUM(VWPTDW!S$156)) /  ( SUM(VWPTDW!S$156) + SUM(VWPTDW!S$163) + SUM(VWPTDW!S$164) + SUM(VWPTDW!S$165) )</f>
        <v>0.90949516086842785</v>
      </c>
      <c r="T71" s="460">
        <f>( SUM(VWPTDW!T$156)) /  ( SUM(VWPTDW!T$156) + SUM(VWPTDW!T$163) + SUM(VWPTDW!T$164) + SUM(VWPTDW!T$165) )</f>
        <v>0.90973128098095479</v>
      </c>
      <c r="U71" s="460">
        <f>( SUM(VWPTDW!U$156)) /  ( SUM(VWPTDW!U$156) + SUM(VWPTDW!U$163) + SUM(VWPTDW!U$164) + SUM(VWPTDW!U$165) )</f>
        <v>0.9099661722612542</v>
      </c>
      <c r="V71" s="460">
        <f>( SUM(VWPTDW!V$156)) /  ( SUM(VWPTDW!V$156) + SUM(VWPTDW!V$163) + SUM(VWPTDW!V$164) + SUM(VWPTDW!V$165) )</f>
        <v>0.91019984427718659</v>
      </c>
      <c r="W71" s="460">
        <f>( SUM(VWPTDW!W$156)) /  ( SUM(VWPTDW!W$156) + SUM(VWPTDW!W$163) + SUM(VWPTDW!W$164) + SUM(VWPTDW!W$165) )</f>
        <v>0.9104323064975407</v>
      </c>
      <c r="X71" s="460">
        <f>( SUM(VWPTDW!X$156)) /  ( SUM(VWPTDW!X$156) + SUM(VWPTDW!X$163) + SUM(VWPTDW!X$164) + SUM(VWPTDW!X$165) )</f>
        <v>0.91066356829331263</v>
      </c>
      <c r="Y71" s="460">
        <f>( SUM(VWPTDW!Y$156)) /  ( SUM(VWPTDW!Y$156) + SUM(VWPTDW!Y$163) + SUM(VWPTDW!Y$164) + SUM(VWPTDW!Y$165) )</f>
        <v>0.91089363893896469</v>
      </c>
      <c r="Z71" s="460">
        <f>( SUM(VWPTDW!Z$156)) /  ( SUM(VWPTDW!Z$156) + SUM(VWPTDW!Z$163) + SUM(VWPTDW!Z$164) + SUM(VWPTDW!Z$165) )</f>
        <v>0.91112252761366552</v>
      </c>
      <c r="AA71" s="460">
        <f>( SUM(VWPTDW!AA$156)) /  ( SUM(VWPTDW!AA$156) + SUM(VWPTDW!AA$163) + SUM(VWPTDW!AA$164) + SUM(VWPTDW!AA$165) )</f>
        <v>0.91135024340251081</v>
      </c>
      <c r="AB71" s="460">
        <f>( SUM(VWPTDW!AB$156)) /  ( SUM(VWPTDW!AB$156) + SUM(VWPTDW!AB$163) + SUM(VWPTDW!AB$164) + SUM(VWPTDW!AB$165) )</f>
        <v>0.9115767952977254</v>
      </c>
      <c r="AC71" s="460">
        <f>( SUM(VWPTDW!AC$156)) /  ( SUM(VWPTDW!AC$156) + SUM(VWPTDW!AC$163) + SUM(VWPTDW!AC$164) + SUM(VWPTDW!AC$165) )</f>
        <v>0.91180219219984693</v>
      </c>
      <c r="AD71" s="460">
        <f>( SUM(VWPTDW!AD$156)) /  ( SUM(VWPTDW!AD$156) + SUM(VWPTDW!AD$163) + SUM(VWPTDW!AD$164) + SUM(VWPTDW!AD$165) )</f>
        <v>0.91202644291889134</v>
      </c>
      <c r="AE71" s="460">
        <f>( SUM(VWPTDW!AE$156)) /  ( SUM(VWPTDW!AE$156) + SUM(VWPTDW!AE$163) + SUM(VWPTDW!AE$164) + SUM(VWPTDW!AE$165) )</f>
        <v>0.91224955617550074</v>
      </c>
      <c r="AF71" s="460">
        <f>( SUM(VWPTDW!AF$156)) /  ( SUM(VWPTDW!AF$156) + SUM(VWPTDW!AF$163) + SUM(VWPTDW!AF$164) + SUM(VWPTDW!AF$165) )</f>
        <v>0.91247154060207425</v>
      </c>
      <c r="AG71" s="460">
        <f>( SUM(VWPTDW!AG$156)) /  ( SUM(VWPTDW!AG$156) + SUM(VWPTDW!AG$163) + SUM(VWPTDW!AG$164) + SUM(VWPTDW!AG$165) )</f>
        <v>0.9126924047438808</v>
      </c>
      <c r="AH71" s="460">
        <f>( SUM(VWPTDW!AH$156)) /  ( SUM(VWPTDW!AH$156) + SUM(VWPTDW!AH$163) + SUM(VWPTDW!AH$164) + SUM(VWPTDW!AH$165) )</f>
        <v>0.91291215706015594</v>
      </c>
      <c r="AI71" s="460">
        <f>( SUM(VWPTDW!AI$156)) /  ( SUM(VWPTDW!AI$156) + SUM(VWPTDW!AI$163) + SUM(VWPTDW!AI$164) + SUM(VWPTDW!AI$165) )</f>
        <v>0.91313080592518192</v>
      </c>
      <c r="AJ71" s="460">
        <f>( SUM(VWPTDW!AJ$156)) /  ( SUM(VWPTDW!AJ$156) + SUM(VWPTDW!AJ$163) + SUM(VWPTDW!AJ$164) + SUM(VWPTDW!AJ$165) )</f>
        <v>0.91334835962935124</v>
      </c>
      <c r="AK71" s="460">
        <f>( SUM(VWPTDW!AK$156)) /  ( SUM(VWPTDW!AK$156) + SUM(VWPTDW!AK$163) + SUM(VWPTDW!AK$164) + SUM(VWPTDW!AK$165) )</f>
        <v>0.91356482638021486</v>
      </c>
      <c r="AL71" s="460" t="e">
        <v>#DIV/0!</v>
      </c>
      <c r="AM71" s="460" t="e">
        <v>#DIV/0!</v>
      </c>
      <c r="AN71" s="460" t="e">
        <v>#DIV/0!</v>
      </c>
      <c r="AO71" s="460" t="e">
        <v>#DIV/0!</v>
      </c>
      <c r="AP71" s="460" t="e">
        <v>#DIV/0!</v>
      </c>
      <c r="AQ71" s="460" t="e">
        <v>#DIV/0!</v>
      </c>
      <c r="AR71" s="460" t="e">
        <v>#DIV/0!</v>
      </c>
      <c r="AS71" s="460" t="e">
        <v>#DIV/0!</v>
      </c>
      <c r="AT71" s="460" t="e">
        <v>#DIV/0!</v>
      </c>
      <c r="AU71" s="460" t="e">
        <v>#DIV/0!</v>
      </c>
      <c r="AV71" s="460" t="e">
        <v>#DIV/0!</v>
      </c>
      <c r="AW71" s="460" t="e">
        <v>#DIV/0!</v>
      </c>
      <c r="AX71" s="460" t="e">
        <v>#DIV/0!</v>
      </c>
      <c r="AY71" s="460" t="e">
        <v>#DIV/0!</v>
      </c>
      <c r="AZ71" s="460" t="e">
        <v>#DIV/0!</v>
      </c>
      <c r="BA71" s="460" t="e">
        <v>#DIV/0!</v>
      </c>
      <c r="BB71" s="460" t="e">
        <v>#DIV/0!</v>
      </c>
      <c r="BC71" s="460" t="e">
        <v>#DIV/0!</v>
      </c>
      <c r="BD71" s="460" t="e">
        <v>#DIV/0!</v>
      </c>
      <c r="BE71" s="460" t="e">
        <v>#DIV/0!</v>
      </c>
      <c r="BF71" s="460" t="e">
        <v>#DIV/0!</v>
      </c>
      <c r="BG71" s="460" t="e">
        <v>#DIV/0!</v>
      </c>
      <c r="BH71" s="460" t="e">
        <v>#DIV/0!</v>
      </c>
      <c r="BI71" s="460" t="e">
        <v>#DIV/0!</v>
      </c>
      <c r="BJ71" s="460" t="e">
        <v>#DIV/0!</v>
      </c>
      <c r="BK71" s="460" t="e">
        <v>#DIV/0!</v>
      </c>
      <c r="BL71" s="460" t="e">
        <v>#DIV/0!</v>
      </c>
      <c r="BM71" s="460" t="e">
        <v>#DIV/0!</v>
      </c>
      <c r="BN71" s="460" t="e">
        <v>#DIV/0!</v>
      </c>
      <c r="BO71" s="460" t="e">
        <v>#DIV/0!</v>
      </c>
      <c r="BP71" s="460" t="e">
        <v>#DIV/0!</v>
      </c>
      <c r="BQ71" s="460" t="e">
        <v>#DIV/0!</v>
      </c>
      <c r="BR71" s="460" t="e">
        <v>#DIV/0!</v>
      </c>
      <c r="BS71" s="460" t="e">
        <v>#DIV/0!</v>
      </c>
      <c r="BT71" s="460" t="e">
        <v>#DIV/0!</v>
      </c>
      <c r="BU71" s="460" t="e">
        <v>#DIV/0!</v>
      </c>
      <c r="BV71" s="460" t="e">
        <v>#DIV/0!</v>
      </c>
      <c r="BW71" s="460" t="e">
        <v>#DIV/0!</v>
      </c>
      <c r="BX71" s="460" t="e">
        <v>#DIV/0!</v>
      </c>
      <c r="BY71" s="460" t="e">
        <v>#DIV/0!</v>
      </c>
      <c r="BZ71" s="460" t="e">
        <v>#DIV/0!</v>
      </c>
      <c r="CA71" s="460" t="e">
        <v>#DIV/0!</v>
      </c>
      <c r="CB71" s="460" t="e">
        <v>#DIV/0!</v>
      </c>
      <c r="CC71" s="460" t="e">
        <v>#DIV/0!</v>
      </c>
      <c r="CD71" s="460" t="e">
        <v>#DIV/0!</v>
      </c>
      <c r="CE71" s="460" t="e">
        <v>#DIV/0!</v>
      </c>
      <c r="CF71" s="460" t="e">
        <v>#DIV/0!</v>
      </c>
      <c r="CG71" s="460" t="e">
        <v>#DIV/0!</v>
      </c>
      <c r="CH71" s="460" t="e">
        <v>#DIV/0!</v>
      </c>
      <c r="CI71" s="460" t="e">
        <v>#DIV/0!</v>
      </c>
      <c r="CJ71" s="1277" t="e">
        <v>#DIV/0!</v>
      </c>
    </row>
    <row r="72" spans="2:88" ht="29.25" thickBot="1" x14ac:dyDescent="0.25">
      <c r="B72" s="1243" t="s">
        <v>309</v>
      </c>
      <c r="C72" s="1244" t="s">
        <v>284</v>
      </c>
      <c r="D72" s="544" t="s">
        <v>310</v>
      </c>
      <c r="E72" s="1244" t="s">
        <v>141</v>
      </c>
      <c r="F72" s="545">
        <v>2</v>
      </c>
      <c r="G72" s="461">
        <f>SUM(VWPTDW!G$133) + SUM(VWPTDW!G$135) - SUM(VWPTDW!G$145) - SUM(VWPTDW!G$1146)</f>
        <v>3.16</v>
      </c>
      <c r="H72" s="461">
        <f>SUM(VWPTDW!H$133) + SUM(VWPTDW!H$135) - SUM(VWPTDW!H$145) - SUM(VWPTDW!H$1146)</f>
        <v>2.3600000000000003</v>
      </c>
      <c r="I72" s="461">
        <f>SUM(VWPTDW!I$133) + SUM(VWPTDW!I$135) - SUM(VWPTDW!I$145) - SUM(VWPTDW!I$1146)</f>
        <v>2.4849999999999999</v>
      </c>
      <c r="J72" s="461">
        <f>SUM(VWPTDW!J$133) + SUM(VWPTDW!J$135) - SUM(VWPTDW!J$145) - SUM(VWPTDW!J$1146)</f>
        <v>3.3</v>
      </c>
      <c r="K72" s="461">
        <f>SUM(VWPTDW!K$133) + SUM(VWPTDW!K$135) - SUM(VWPTDW!K$145) - SUM(VWPTDW!K$1146)</f>
        <v>2.3130000000000002</v>
      </c>
      <c r="L72" s="461">
        <f>SUM(VWPTDW!L$133) + SUM(VWPTDW!L$135) - SUM(VWPTDW!L$145) - SUM(VWPTDW!L$1146)</f>
        <v>2.3190000000000004</v>
      </c>
      <c r="M72" s="461">
        <f>SUM(VWPTDW!M$133) + SUM(VWPTDW!M$135) - SUM(VWPTDW!M$145) - SUM(VWPTDW!M$1146)</f>
        <v>2.3250000000000006</v>
      </c>
      <c r="N72" s="461">
        <f>SUM(VWPTDW!N$133) + SUM(VWPTDW!N$135) - SUM(VWPTDW!N$145) - SUM(VWPTDW!N$1146)</f>
        <v>2.3310000000000008</v>
      </c>
      <c r="O72" s="461">
        <f>SUM(VWPTDW!O$133) + SUM(VWPTDW!O$135) - SUM(VWPTDW!O$145) - SUM(VWPTDW!O$1146)</f>
        <v>2.3370000000000002</v>
      </c>
      <c r="P72" s="461">
        <f>SUM(VWPTDW!P$133) + SUM(VWPTDW!P$135) - SUM(VWPTDW!P$145) - SUM(VWPTDW!P$1146)</f>
        <v>2.3430000000000004</v>
      </c>
      <c r="Q72" s="461">
        <f>SUM(VWPTDW!Q$133) + SUM(VWPTDW!Q$135) - SUM(VWPTDW!Q$145) - SUM(VWPTDW!Q$1146)</f>
        <v>2.3490000000000006</v>
      </c>
      <c r="R72" s="461">
        <f>SUM(VWPTDW!R$133) + SUM(VWPTDW!R$135) - SUM(VWPTDW!R$145) - SUM(VWPTDW!R$1146)</f>
        <v>2.3550000000000009</v>
      </c>
      <c r="S72" s="461">
        <f>SUM(VWPTDW!S$133) + SUM(VWPTDW!S$135) - SUM(VWPTDW!S$145) - SUM(VWPTDW!S$1146)</f>
        <v>2.3610000000000011</v>
      </c>
      <c r="T72" s="461">
        <f>SUM(VWPTDW!T$133) + SUM(VWPTDW!T$135) - SUM(VWPTDW!T$145) - SUM(VWPTDW!T$1146)</f>
        <v>2.3670000000000013</v>
      </c>
      <c r="U72" s="461">
        <f>SUM(VWPTDW!U$133) + SUM(VWPTDW!U$135) - SUM(VWPTDW!U$145) - SUM(VWPTDW!U$1146)</f>
        <v>2.3730000000000016</v>
      </c>
      <c r="V72" s="461">
        <f>SUM(VWPTDW!V$133) + SUM(VWPTDW!V$135) - SUM(VWPTDW!V$145) - SUM(VWPTDW!V$1146)</f>
        <v>2.3790000000000018</v>
      </c>
      <c r="W72" s="461">
        <f>SUM(VWPTDW!W$133) + SUM(VWPTDW!W$135) - SUM(VWPTDW!W$145) - SUM(VWPTDW!W$1146)</f>
        <v>2.3750000000000013</v>
      </c>
      <c r="X72" s="461">
        <f>SUM(VWPTDW!X$133) + SUM(VWPTDW!X$135) - SUM(VWPTDW!X$145) - SUM(VWPTDW!X$1146)</f>
        <v>2.3810000000000016</v>
      </c>
      <c r="Y72" s="461">
        <f>SUM(VWPTDW!Y$133) + SUM(VWPTDW!Y$135) - SUM(VWPTDW!Y$145) - SUM(VWPTDW!Y$1146)</f>
        <v>2.3870000000000018</v>
      </c>
      <c r="Z72" s="461">
        <f>SUM(VWPTDW!Z$133) + SUM(VWPTDW!Z$135) - SUM(VWPTDW!Z$145) - SUM(VWPTDW!Z$1146)</f>
        <v>2.3930000000000016</v>
      </c>
      <c r="AA72" s="461">
        <f>SUM(VWPTDW!AA$133) + SUM(VWPTDW!AA$135) - SUM(VWPTDW!AA$145) - SUM(VWPTDW!AA$1146)</f>
        <v>2.3990000000000018</v>
      </c>
      <c r="AB72" s="461">
        <f>SUM(VWPTDW!AB$133) + SUM(VWPTDW!AB$135) - SUM(VWPTDW!AB$145) - SUM(VWPTDW!AB$1146)</f>
        <v>2.405000000000002</v>
      </c>
      <c r="AC72" s="461">
        <f>SUM(VWPTDW!AC$133) + SUM(VWPTDW!AC$135) - SUM(VWPTDW!AC$145) - SUM(VWPTDW!AC$1146)</f>
        <v>2.4110000000000023</v>
      </c>
      <c r="AD72" s="461">
        <f>SUM(VWPTDW!AD$133) + SUM(VWPTDW!AD$135) - SUM(VWPTDW!AD$145) - SUM(VWPTDW!AD$1146)</f>
        <v>2.4170000000000025</v>
      </c>
      <c r="AE72" s="461">
        <f>SUM(VWPTDW!AE$133) + SUM(VWPTDW!AE$135) - SUM(VWPTDW!AE$145) - SUM(VWPTDW!AE$1146)</f>
        <v>2.4230000000000023</v>
      </c>
      <c r="AF72" s="461">
        <f>SUM(VWPTDW!AF$133) + SUM(VWPTDW!AF$135) - SUM(VWPTDW!AF$145) - SUM(VWPTDW!AF$1146)</f>
        <v>2.4290000000000025</v>
      </c>
      <c r="AG72" s="461">
        <f>SUM(VWPTDW!AG$133) + SUM(VWPTDW!AG$135) - SUM(VWPTDW!AG$145) - SUM(VWPTDW!AG$1146)</f>
        <v>2.4350000000000027</v>
      </c>
      <c r="AH72" s="461">
        <f>SUM(VWPTDW!AH$133) + SUM(VWPTDW!AH$135) - SUM(VWPTDW!AH$145) - SUM(VWPTDW!AH$1146)</f>
        <v>2.4410000000000025</v>
      </c>
      <c r="AI72" s="461">
        <f>SUM(VWPTDW!AI$133) + SUM(VWPTDW!AI$135) - SUM(VWPTDW!AI$145) - SUM(VWPTDW!AI$1146)</f>
        <v>2.4470000000000027</v>
      </c>
      <c r="AJ72" s="461">
        <f>SUM(VWPTDW!AJ$133) + SUM(VWPTDW!AJ$135) - SUM(VWPTDW!AJ$145) - SUM(VWPTDW!AJ$1146)</f>
        <v>2.453000000000003</v>
      </c>
      <c r="AK72" s="461">
        <f>SUM(VWPTDW!AK$133) + SUM(VWPTDW!AK$135) - SUM(VWPTDW!AK$145) - SUM(VWPTDW!AK$1146)</f>
        <v>2.4590000000000032</v>
      </c>
      <c r="AL72" s="461">
        <v>0</v>
      </c>
      <c r="AM72" s="461">
        <v>0</v>
      </c>
      <c r="AN72" s="461">
        <v>0</v>
      </c>
      <c r="AO72" s="461">
        <v>0</v>
      </c>
      <c r="AP72" s="461">
        <v>0</v>
      </c>
      <c r="AQ72" s="461">
        <v>0</v>
      </c>
      <c r="AR72" s="461">
        <v>0</v>
      </c>
      <c r="AS72" s="461">
        <v>0</v>
      </c>
      <c r="AT72" s="461">
        <v>0</v>
      </c>
      <c r="AU72" s="461">
        <v>0</v>
      </c>
      <c r="AV72" s="461">
        <v>0</v>
      </c>
      <c r="AW72" s="461">
        <v>0</v>
      </c>
      <c r="AX72" s="461">
        <v>0</v>
      </c>
      <c r="AY72" s="461">
        <v>0</v>
      </c>
      <c r="AZ72" s="461">
        <v>0</v>
      </c>
      <c r="BA72" s="461">
        <v>0</v>
      </c>
      <c r="BB72" s="461">
        <v>0</v>
      </c>
      <c r="BC72" s="461">
        <v>0</v>
      </c>
      <c r="BD72" s="461">
        <v>0</v>
      </c>
      <c r="BE72" s="461">
        <v>0</v>
      </c>
      <c r="BF72" s="461">
        <v>0</v>
      </c>
      <c r="BG72" s="461">
        <v>0</v>
      </c>
      <c r="BH72" s="461">
        <v>0</v>
      </c>
      <c r="BI72" s="461">
        <v>0</v>
      </c>
      <c r="BJ72" s="461">
        <v>0</v>
      </c>
      <c r="BK72" s="461">
        <v>0</v>
      </c>
      <c r="BL72" s="461">
        <v>0</v>
      </c>
      <c r="BM72" s="461">
        <v>0</v>
      </c>
      <c r="BN72" s="461">
        <v>0</v>
      </c>
      <c r="BO72" s="461">
        <v>0</v>
      </c>
      <c r="BP72" s="461">
        <v>0</v>
      </c>
      <c r="BQ72" s="461">
        <v>0</v>
      </c>
      <c r="BR72" s="461">
        <v>0</v>
      </c>
      <c r="BS72" s="461">
        <v>0</v>
      </c>
      <c r="BT72" s="461">
        <v>0</v>
      </c>
      <c r="BU72" s="461">
        <v>0</v>
      </c>
      <c r="BV72" s="461">
        <v>0</v>
      </c>
      <c r="BW72" s="461">
        <v>0</v>
      </c>
      <c r="BX72" s="461">
        <v>0</v>
      </c>
      <c r="BY72" s="461">
        <v>0</v>
      </c>
      <c r="BZ72" s="461">
        <v>0</v>
      </c>
      <c r="CA72" s="461">
        <v>0</v>
      </c>
      <c r="CB72" s="461">
        <v>0</v>
      </c>
      <c r="CC72" s="461">
        <v>0</v>
      </c>
      <c r="CD72" s="461">
        <v>0</v>
      </c>
      <c r="CE72" s="461">
        <v>0</v>
      </c>
      <c r="CF72" s="461">
        <v>0</v>
      </c>
      <c r="CG72" s="461">
        <v>0</v>
      </c>
      <c r="CH72" s="461">
        <v>0</v>
      </c>
      <c r="CI72" s="461">
        <v>0</v>
      </c>
      <c r="CJ72" s="1278">
        <v>0</v>
      </c>
    </row>
    <row r="73" spans="2:88" ht="15" thickBot="1" x14ac:dyDescent="0.25">
      <c r="B73" s="1240" t="s">
        <v>311</v>
      </c>
      <c r="C73" s="594" t="s">
        <v>148</v>
      </c>
      <c r="D73" s="595" t="s">
        <v>312</v>
      </c>
      <c r="E73" s="594" t="s">
        <v>141</v>
      </c>
      <c r="F73" s="596">
        <v>2</v>
      </c>
      <c r="G73" s="458">
        <f>SUM(VWPTDW!G$151)</f>
        <v>0.9</v>
      </c>
      <c r="H73" s="458">
        <f>SUM(VWPTDW!H$151)</f>
        <v>0.8600000000000001</v>
      </c>
      <c r="I73" s="458">
        <f>SUM(VWPTDW!I$151)</f>
        <v>0.81299999999999994</v>
      </c>
      <c r="J73" s="458">
        <f>SUM(VWPTDW!J$151)</f>
        <v>1.54</v>
      </c>
      <c r="K73" s="458">
        <f>SUM(VWPTDW!K$151)</f>
        <v>1.55</v>
      </c>
      <c r="L73" s="458">
        <f>SUM(VWPTDW!L$151)</f>
        <v>1.415</v>
      </c>
      <c r="M73" s="458">
        <f>SUM(VWPTDW!M$151)</f>
        <v>1.4020000000000001</v>
      </c>
      <c r="N73" s="458">
        <f>SUM(VWPTDW!N$151)</f>
        <v>1.3900000000000001</v>
      </c>
      <c r="O73" s="458">
        <f>SUM(VWPTDW!O$151)</f>
        <v>1.3580000000000001</v>
      </c>
      <c r="P73" s="458">
        <f>SUM(VWPTDW!P$151)</f>
        <v>1.345</v>
      </c>
      <c r="Q73" s="458">
        <f>SUM(VWPTDW!Q$151)</f>
        <v>1.333</v>
      </c>
      <c r="R73" s="458">
        <f>SUM(VWPTDW!R$151)</f>
        <v>1.3089999999999999</v>
      </c>
      <c r="S73" s="458">
        <f>SUM(VWPTDW!S$151)</f>
        <v>1.284</v>
      </c>
      <c r="T73" s="458">
        <f>SUM(VWPTDW!T$151)</f>
        <v>1.2589999999999999</v>
      </c>
      <c r="U73" s="458">
        <f>SUM(VWPTDW!U$151)</f>
        <v>1.2350000000000001</v>
      </c>
      <c r="V73" s="458">
        <f>SUM(VWPTDW!V$151)</f>
        <v>1.21</v>
      </c>
      <c r="W73" s="458">
        <f>SUM(VWPTDW!W$151)</f>
        <v>1.173</v>
      </c>
      <c r="X73" s="458">
        <f>SUM(VWPTDW!X$151)</f>
        <v>1.149</v>
      </c>
      <c r="Y73" s="458">
        <f>SUM(VWPTDW!Y$151)</f>
        <v>1.1240000000000001</v>
      </c>
      <c r="Z73" s="458">
        <f>SUM(VWPTDW!Z$151)</f>
        <v>1.099</v>
      </c>
      <c r="AA73" s="458">
        <f>SUM(VWPTDW!AA$151)</f>
        <v>1.075</v>
      </c>
      <c r="AB73" s="458">
        <f>SUM(VWPTDW!AB$151)</f>
        <v>1.038</v>
      </c>
      <c r="AC73" s="458">
        <f>SUM(VWPTDW!AC$151)</f>
        <v>1.038</v>
      </c>
      <c r="AD73" s="458">
        <f>SUM(VWPTDW!AD$151)</f>
        <v>1.026</v>
      </c>
      <c r="AE73" s="458">
        <f>SUM(VWPTDW!AE$151)</f>
        <v>1.0129999999999999</v>
      </c>
      <c r="AF73" s="458">
        <f>SUM(VWPTDW!AF$151)</f>
        <v>1.0009999999999999</v>
      </c>
      <c r="AG73" s="458">
        <f>SUM(VWPTDW!AG$151)</f>
        <v>0.97599999999999998</v>
      </c>
      <c r="AH73" s="458">
        <f>SUM(VWPTDW!AH$151)</f>
        <v>0.96400000000000008</v>
      </c>
      <c r="AI73" s="458">
        <f>SUM(VWPTDW!AI$151)</f>
        <v>0.95200000000000007</v>
      </c>
      <c r="AJ73" s="458">
        <f>SUM(VWPTDW!AJ$151)</f>
        <v>0.94000000000000006</v>
      </c>
      <c r="AK73" s="458">
        <f>SUM(VWPTDW!AK$151)</f>
        <v>0.92700000000000005</v>
      </c>
      <c r="AL73" s="458">
        <v>0</v>
      </c>
      <c r="AM73" s="458">
        <v>0</v>
      </c>
      <c r="AN73" s="458">
        <v>0</v>
      </c>
      <c r="AO73" s="458">
        <v>0</v>
      </c>
      <c r="AP73" s="458">
        <v>0</v>
      </c>
      <c r="AQ73" s="458">
        <v>0</v>
      </c>
      <c r="AR73" s="458">
        <v>0</v>
      </c>
      <c r="AS73" s="458">
        <v>0</v>
      </c>
      <c r="AT73" s="458">
        <v>0</v>
      </c>
      <c r="AU73" s="458">
        <v>0</v>
      </c>
      <c r="AV73" s="458">
        <v>0</v>
      </c>
      <c r="AW73" s="458">
        <v>0</v>
      </c>
      <c r="AX73" s="458">
        <v>0</v>
      </c>
      <c r="AY73" s="458">
        <v>0</v>
      </c>
      <c r="AZ73" s="458">
        <v>0</v>
      </c>
      <c r="BA73" s="458">
        <v>0</v>
      </c>
      <c r="BB73" s="458">
        <v>0</v>
      </c>
      <c r="BC73" s="458">
        <v>0</v>
      </c>
      <c r="BD73" s="458">
        <v>0</v>
      </c>
      <c r="BE73" s="458">
        <v>0</v>
      </c>
      <c r="BF73" s="458">
        <v>0</v>
      </c>
      <c r="BG73" s="458">
        <v>0</v>
      </c>
      <c r="BH73" s="458">
        <v>0</v>
      </c>
      <c r="BI73" s="458">
        <v>0</v>
      </c>
      <c r="BJ73" s="458">
        <v>0</v>
      </c>
      <c r="BK73" s="458">
        <v>0</v>
      </c>
      <c r="BL73" s="458">
        <v>0</v>
      </c>
      <c r="BM73" s="458">
        <v>0</v>
      </c>
      <c r="BN73" s="458">
        <v>0</v>
      </c>
      <c r="BO73" s="458">
        <v>0</v>
      </c>
      <c r="BP73" s="458">
        <v>0</v>
      </c>
      <c r="BQ73" s="458">
        <v>0</v>
      </c>
      <c r="BR73" s="458">
        <v>0</v>
      </c>
      <c r="BS73" s="458">
        <v>0</v>
      </c>
      <c r="BT73" s="458">
        <v>0</v>
      </c>
      <c r="BU73" s="458">
        <v>0</v>
      </c>
      <c r="BV73" s="458">
        <v>0</v>
      </c>
      <c r="BW73" s="458">
        <v>0</v>
      </c>
      <c r="BX73" s="458">
        <v>0</v>
      </c>
      <c r="BY73" s="458">
        <v>0</v>
      </c>
      <c r="BZ73" s="458">
        <v>0</v>
      </c>
      <c r="CA73" s="458">
        <v>0</v>
      </c>
      <c r="CB73" s="458">
        <v>0</v>
      </c>
      <c r="CC73" s="458">
        <v>0</v>
      </c>
      <c r="CD73" s="458">
        <v>0</v>
      </c>
      <c r="CE73" s="458">
        <v>0</v>
      </c>
      <c r="CF73" s="458">
        <v>0</v>
      </c>
      <c r="CG73" s="458">
        <v>0</v>
      </c>
      <c r="CH73" s="458">
        <v>0</v>
      </c>
      <c r="CI73" s="458">
        <v>0</v>
      </c>
      <c r="CJ73" s="1275">
        <v>0</v>
      </c>
    </row>
    <row r="74" spans="2:88" ht="15" thickBot="1" x14ac:dyDescent="0.25">
      <c r="B74" s="1245" t="s">
        <v>313</v>
      </c>
      <c r="C74" s="546" t="s">
        <v>150</v>
      </c>
      <c r="D74" s="547" t="s">
        <v>314</v>
      </c>
      <c r="E74" s="546" t="s">
        <v>141</v>
      </c>
      <c r="F74" s="543">
        <v>2</v>
      </c>
      <c r="G74" s="458">
        <f>SUM(VWPTDW!G$175)</f>
        <v>4.63</v>
      </c>
      <c r="H74" s="458">
        <f>SUM(VWPTDW!H$175)</f>
        <v>3.92</v>
      </c>
      <c r="I74" s="458">
        <f>SUM(VWPTDW!I$175)</f>
        <v>3.8879999999999999</v>
      </c>
      <c r="J74" s="458">
        <f>SUM(VWPTDW!J$175)</f>
        <v>5.3819999999999997</v>
      </c>
      <c r="K74" s="458">
        <f>SUM(VWPTDW!K$175)</f>
        <v>4.97</v>
      </c>
      <c r="L74" s="458">
        <f>SUM(VWPTDW!L$175)</f>
        <v>4.7060000000000004</v>
      </c>
      <c r="M74" s="458">
        <f>SUM(VWPTDW!M$175)</f>
        <v>4.729000000000001</v>
      </c>
      <c r="N74" s="458">
        <f>SUM(VWPTDW!N$175)</f>
        <v>4.7430000000000003</v>
      </c>
      <c r="O74" s="458">
        <f>SUM(VWPTDW!O$175)</f>
        <v>4.7619999999999996</v>
      </c>
      <c r="P74" s="458">
        <f>SUM(VWPTDW!P$175)</f>
        <v>4.7549999999999999</v>
      </c>
      <c r="Q74" s="458">
        <f>SUM(VWPTDW!Q$175)</f>
        <v>4.7240000000000002</v>
      </c>
      <c r="R74" s="458">
        <f>SUM(VWPTDW!R$175)</f>
        <v>4.7210000000000001</v>
      </c>
      <c r="S74" s="458">
        <f>SUM(VWPTDW!S$175)</f>
        <v>4.697000000000001</v>
      </c>
      <c r="T74" s="458">
        <f>SUM(VWPTDW!T$175)</f>
        <v>4.7030000000000012</v>
      </c>
      <c r="U74" s="458">
        <f>SUM(VWPTDW!U$175)</f>
        <v>4.6600000000000019</v>
      </c>
      <c r="V74" s="458">
        <f>SUM(VWPTDW!V$175)</f>
        <v>4.6510000000000016</v>
      </c>
      <c r="W74" s="458">
        <f>SUM(VWPTDW!W$175)</f>
        <v>4.6100000000000012</v>
      </c>
      <c r="X74" s="458">
        <f>SUM(VWPTDW!X$175)</f>
        <v>4.6170000000000018</v>
      </c>
      <c r="Y74" s="458">
        <f>SUM(VWPTDW!Y$175)</f>
        <v>4.6080000000000014</v>
      </c>
      <c r="Z74" s="458">
        <f>SUM(VWPTDW!Z$175)</f>
        <v>4.5640000000000018</v>
      </c>
      <c r="AA74" s="458">
        <f>SUM(VWPTDW!AA$175)</f>
        <v>4.5610000000000017</v>
      </c>
      <c r="AB74" s="458">
        <f>SUM(VWPTDW!AB$175)</f>
        <v>4.5150000000000023</v>
      </c>
      <c r="AC74" s="458">
        <f>SUM(VWPTDW!AC$175)</f>
        <v>4.5560000000000027</v>
      </c>
      <c r="AD74" s="458">
        <f>SUM(VWPTDW!AD$175)</f>
        <v>4.5250000000000021</v>
      </c>
      <c r="AE74" s="458">
        <f>SUM(VWPTDW!AE$175)</f>
        <v>4.5180000000000016</v>
      </c>
      <c r="AF74" s="458">
        <f>SUM(VWPTDW!AF$175)</f>
        <v>4.522000000000002</v>
      </c>
      <c r="AG74" s="458">
        <f>SUM(VWPTDW!AG$175)</f>
        <v>4.5030000000000028</v>
      </c>
      <c r="AH74" s="458">
        <f>SUM(VWPTDW!AH$175)</f>
        <v>4.522000000000002</v>
      </c>
      <c r="AI74" s="458">
        <f>SUM(VWPTDW!AI$175)</f>
        <v>4.5260000000000025</v>
      </c>
      <c r="AJ74" s="458">
        <f>SUM(VWPTDW!AJ$175)</f>
        <v>4.4950000000000028</v>
      </c>
      <c r="AK74" s="458">
        <f>SUM(VWPTDW!AK$175)</f>
        <v>4.5030000000000028</v>
      </c>
      <c r="AL74" s="458">
        <v>0</v>
      </c>
      <c r="AM74" s="458">
        <v>0</v>
      </c>
      <c r="AN74" s="458">
        <v>0</v>
      </c>
      <c r="AO74" s="458">
        <v>0</v>
      </c>
      <c r="AP74" s="458">
        <v>0</v>
      </c>
      <c r="AQ74" s="458">
        <v>0</v>
      </c>
      <c r="AR74" s="458">
        <v>0</v>
      </c>
      <c r="AS74" s="458">
        <v>0</v>
      </c>
      <c r="AT74" s="458">
        <v>0</v>
      </c>
      <c r="AU74" s="458">
        <v>0</v>
      </c>
      <c r="AV74" s="458">
        <v>0</v>
      </c>
      <c r="AW74" s="458">
        <v>0</v>
      </c>
      <c r="AX74" s="458">
        <v>0</v>
      </c>
      <c r="AY74" s="458">
        <v>0</v>
      </c>
      <c r="AZ74" s="458">
        <v>0</v>
      </c>
      <c r="BA74" s="458">
        <v>0</v>
      </c>
      <c r="BB74" s="458">
        <v>0</v>
      </c>
      <c r="BC74" s="458">
        <v>0</v>
      </c>
      <c r="BD74" s="458">
        <v>0</v>
      </c>
      <c r="BE74" s="458">
        <v>0</v>
      </c>
      <c r="BF74" s="458">
        <v>0</v>
      </c>
      <c r="BG74" s="458">
        <v>0</v>
      </c>
      <c r="BH74" s="458">
        <v>0</v>
      </c>
      <c r="BI74" s="458">
        <v>0</v>
      </c>
      <c r="BJ74" s="458">
        <v>0</v>
      </c>
      <c r="BK74" s="458">
        <v>0</v>
      </c>
      <c r="BL74" s="458">
        <v>0</v>
      </c>
      <c r="BM74" s="458">
        <v>0</v>
      </c>
      <c r="BN74" s="458">
        <v>0</v>
      </c>
      <c r="BO74" s="458">
        <v>0</v>
      </c>
      <c r="BP74" s="458">
        <v>0</v>
      </c>
      <c r="BQ74" s="458">
        <v>0</v>
      </c>
      <c r="BR74" s="458">
        <v>0</v>
      </c>
      <c r="BS74" s="458">
        <v>0</v>
      </c>
      <c r="BT74" s="458">
        <v>0</v>
      </c>
      <c r="BU74" s="458">
        <v>0</v>
      </c>
      <c r="BV74" s="458">
        <v>0</v>
      </c>
      <c r="BW74" s="458">
        <v>0</v>
      </c>
      <c r="BX74" s="458">
        <v>0</v>
      </c>
      <c r="BY74" s="458">
        <v>0</v>
      </c>
      <c r="BZ74" s="458">
        <v>0</v>
      </c>
      <c r="CA74" s="458">
        <v>0</v>
      </c>
      <c r="CB74" s="458">
        <v>0</v>
      </c>
      <c r="CC74" s="458">
        <v>0</v>
      </c>
      <c r="CD74" s="458">
        <v>0</v>
      </c>
      <c r="CE74" s="458">
        <v>0</v>
      </c>
      <c r="CF74" s="458">
        <v>0</v>
      </c>
      <c r="CG74" s="458">
        <v>0</v>
      </c>
      <c r="CH74" s="458">
        <v>0</v>
      </c>
      <c r="CI74" s="458">
        <v>0</v>
      </c>
      <c r="CJ74" s="1275">
        <v>0</v>
      </c>
    </row>
    <row r="75" spans="2:88" x14ac:dyDescent="0.2">
      <c r="B75" s="1246" t="s">
        <v>315</v>
      </c>
      <c r="C75" s="1247" t="s">
        <v>291</v>
      </c>
      <c r="D75" s="597" t="s">
        <v>316</v>
      </c>
      <c r="E75" s="1247" t="s">
        <v>141</v>
      </c>
      <c r="F75" s="598">
        <v>2</v>
      </c>
      <c r="G75" s="462">
        <f>SUM(VWPTDW!G$178)</f>
        <v>0.3</v>
      </c>
      <c r="H75" s="462">
        <f>SUM(VWPTDW!H$178)</f>
        <v>0.3</v>
      </c>
      <c r="I75" s="462">
        <f>SUM(VWPTDW!I$178)</f>
        <v>0.3</v>
      </c>
      <c r="J75" s="462">
        <f>SUM(VWPTDW!J$178)</f>
        <v>0.33</v>
      </c>
      <c r="K75" s="462">
        <f>SUM(VWPTDW!K$178)</f>
        <v>0.33</v>
      </c>
      <c r="L75" s="462">
        <f>SUM(VWPTDW!L$178)</f>
        <v>0.33</v>
      </c>
      <c r="M75" s="462">
        <f>SUM(VWPTDW!M$178)</f>
        <v>0.33</v>
      </c>
      <c r="N75" s="462">
        <f>SUM(VWPTDW!N$178)</f>
        <v>0.33</v>
      </c>
      <c r="O75" s="462">
        <f>SUM(VWPTDW!O$178)</f>
        <v>0.39</v>
      </c>
      <c r="P75" s="462">
        <f>SUM(VWPTDW!P$178)</f>
        <v>0.39</v>
      </c>
      <c r="Q75" s="462">
        <f>SUM(VWPTDW!Q$178)</f>
        <v>0.39</v>
      </c>
      <c r="R75" s="462">
        <f>SUM(VWPTDW!R$178)</f>
        <v>0.39</v>
      </c>
      <c r="S75" s="462">
        <f>SUM(VWPTDW!S$178)</f>
        <v>0.39</v>
      </c>
      <c r="T75" s="462">
        <f>SUM(VWPTDW!T$178)</f>
        <v>0.44</v>
      </c>
      <c r="U75" s="462">
        <f>SUM(VWPTDW!U$178)</f>
        <v>0.44</v>
      </c>
      <c r="V75" s="462">
        <f>SUM(VWPTDW!V$178)</f>
        <v>0.44</v>
      </c>
      <c r="W75" s="462">
        <f>SUM(VWPTDW!W$178)</f>
        <v>0.44</v>
      </c>
      <c r="X75" s="462">
        <f>SUM(VWPTDW!X$178)</f>
        <v>0.44</v>
      </c>
      <c r="Y75" s="462">
        <f>SUM(VWPTDW!Y$178)</f>
        <v>0.44</v>
      </c>
      <c r="Z75" s="462">
        <f>SUM(VWPTDW!Z$178)</f>
        <v>0.44</v>
      </c>
      <c r="AA75" s="462">
        <f>SUM(VWPTDW!AA$178)</f>
        <v>0.44</v>
      </c>
      <c r="AB75" s="462">
        <f>SUM(VWPTDW!AB$178)</f>
        <v>0.52</v>
      </c>
      <c r="AC75" s="462">
        <f>SUM(VWPTDW!AC$178)</f>
        <v>0.52</v>
      </c>
      <c r="AD75" s="462">
        <f>SUM(VWPTDW!AD$178)</f>
        <v>0.52</v>
      </c>
      <c r="AE75" s="462">
        <f>SUM(VWPTDW!AE$178)</f>
        <v>0.52</v>
      </c>
      <c r="AF75" s="462">
        <f>SUM(VWPTDW!AF$178)</f>
        <v>0.52</v>
      </c>
      <c r="AG75" s="462">
        <f>SUM(VWPTDW!AG$178)</f>
        <v>0.52</v>
      </c>
      <c r="AH75" s="462">
        <f>SUM(VWPTDW!AH$178)</f>
        <v>0.52</v>
      </c>
      <c r="AI75" s="462">
        <f>SUM(VWPTDW!AI$178)</f>
        <v>0.52</v>
      </c>
      <c r="AJ75" s="462">
        <f>SUM(VWPTDW!AJ$178)</f>
        <v>0.52</v>
      </c>
      <c r="AK75" s="462">
        <f>SUM(VWPTDW!AK$178)</f>
        <v>0.52</v>
      </c>
      <c r="AL75" s="462">
        <v>0</v>
      </c>
      <c r="AM75" s="462">
        <v>0</v>
      </c>
      <c r="AN75" s="462">
        <v>0</v>
      </c>
      <c r="AO75" s="462">
        <v>0</v>
      </c>
      <c r="AP75" s="462">
        <v>0</v>
      </c>
      <c r="AQ75" s="462">
        <v>0</v>
      </c>
      <c r="AR75" s="462">
        <v>0</v>
      </c>
      <c r="AS75" s="462">
        <v>0</v>
      </c>
      <c r="AT75" s="462">
        <v>0</v>
      </c>
      <c r="AU75" s="462">
        <v>0</v>
      </c>
      <c r="AV75" s="462">
        <v>0</v>
      </c>
      <c r="AW75" s="462">
        <v>0</v>
      </c>
      <c r="AX75" s="462">
        <v>0</v>
      </c>
      <c r="AY75" s="462">
        <v>0</v>
      </c>
      <c r="AZ75" s="462">
        <v>0</v>
      </c>
      <c r="BA75" s="462">
        <v>0</v>
      </c>
      <c r="BB75" s="462">
        <v>0</v>
      </c>
      <c r="BC75" s="462">
        <v>0</v>
      </c>
      <c r="BD75" s="462">
        <v>0</v>
      </c>
      <c r="BE75" s="462">
        <v>0</v>
      </c>
      <c r="BF75" s="462">
        <v>0</v>
      </c>
      <c r="BG75" s="462">
        <v>0</v>
      </c>
      <c r="BH75" s="462">
        <v>0</v>
      </c>
      <c r="BI75" s="462">
        <v>0</v>
      </c>
      <c r="BJ75" s="462">
        <v>0</v>
      </c>
      <c r="BK75" s="462">
        <v>0</v>
      </c>
      <c r="BL75" s="462">
        <v>0</v>
      </c>
      <c r="BM75" s="462">
        <v>0</v>
      </c>
      <c r="BN75" s="462">
        <v>0</v>
      </c>
      <c r="BO75" s="462">
        <v>0</v>
      </c>
      <c r="BP75" s="462">
        <v>0</v>
      </c>
      <c r="BQ75" s="462">
        <v>0</v>
      </c>
      <c r="BR75" s="462">
        <v>0</v>
      </c>
      <c r="BS75" s="462">
        <v>0</v>
      </c>
      <c r="BT75" s="462">
        <v>0</v>
      </c>
      <c r="BU75" s="462">
        <v>0</v>
      </c>
      <c r="BV75" s="462">
        <v>0</v>
      </c>
      <c r="BW75" s="462">
        <v>0</v>
      </c>
      <c r="BX75" s="462">
        <v>0</v>
      </c>
      <c r="BY75" s="462">
        <v>0</v>
      </c>
      <c r="BZ75" s="462">
        <v>0</v>
      </c>
      <c r="CA75" s="462">
        <v>0</v>
      </c>
      <c r="CB75" s="462">
        <v>0</v>
      </c>
      <c r="CC75" s="462">
        <v>0</v>
      </c>
      <c r="CD75" s="462">
        <v>0</v>
      </c>
      <c r="CE75" s="462">
        <v>0</v>
      </c>
      <c r="CF75" s="462">
        <v>0</v>
      </c>
      <c r="CG75" s="462">
        <v>0</v>
      </c>
      <c r="CH75" s="462">
        <v>0</v>
      </c>
      <c r="CI75" s="462">
        <v>0</v>
      </c>
      <c r="CJ75" s="1279">
        <v>0</v>
      </c>
    </row>
    <row r="76" spans="2:88" x14ac:dyDescent="0.2">
      <c r="B76" s="1248" t="s">
        <v>317</v>
      </c>
      <c r="C76" s="599" t="s">
        <v>294</v>
      </c>
      <c r="D76" s="600" t="s">
        <v>318</v>
      </c>
      <c r="E76" s="599" t="s">
        <v>141</v>
      </c>
      <c r="F76" s="601">
        <v>2</v>
      </c>
      <c r="G76" s="461">
        <f>SUM(VWPTDW!G$131)</f>
        <v>9</v>
      </c>
      <c r="H76" s="461">
        <f>SUM(VWPTDW!H$131)</f>
        <v>8.9600000000000009</v>
      </c>
      <c r="I76" s="461">
        <f>SUM(VWPTDW!I$131)</f>
        <v>8.9700000000000006</v>
      </c>
      <c r="J76" s="461">
        <f>SUM(VWPTDW!J$131)</f>
        <v>8.9539000000000009</v>
      </c>
      <c r="K76" s="461">
        <f>SUM(VWPTDW!K$131)</f>
        <v>8.9539000000000009</v>
      </c>
      <c r="L76" s="461">
        <f>SUM(VWPTDW!L$131)</f>
        <v>8.9539000000000009</v>
      </c>
      <c r="M76" s="461">
        <f>SUM(VWPTDW!M$131)</f>
        <v>7.4539</v>
      </c>
      <c r="N76" s="461">
        <f>SUM(VWPTDW!N$131)</f>
        <v>7.4539</v>
      </c>
      <c r="O76" s="461">
        <f>SUM(VWPTDW!O$131)</f>
        <v>7.4539</v>
      </c>
      <c r="P76" s="461">
        <f>SUM(VWPTDW!P$131)</f>
        <v>7.4539</v>
      </c>
      <c r="Q76" s="461">
        <f>SUM(VWPTDW!Q$131)</f>
        <v>7.4539</v>
      </c>
      <c r="R76" s="461">
        <f>SUM(VWPTDW!R$131)</f>
        <v>6.6139000000000001</v>
      </c>
      <c r="S76" s="461">
        <f>SUM(VWPTDW!S$131)</f>
        <v>6.6139000000000001</v>
      </c>
      <c r="T76" s="461">
        <f>SUM(VWPTDW!T$131)</f>
        <v>6.6139000000000001</v>
      </c>
      <c r="U76" s="461">
        <f>SUM(VWPTDW!U$131)</f>
        <v>6.6139000000000001</v>
      </c>
      <c r="V76" s="461">
        <f>SUM(VWPTDW!V$131)</f>
        <v>6.6139000000000001</v>
      </c>
      <c r="W76" s="461">
        <f>SUM(VWPTDW!W$131)</f>
        <v>6.6139000000000001</v>
      </c>
      <c r="X76" s="461">
        <f>SUM(VWPTDW!X$131)</f>
        <v>6.6139000000000001</v>
      </c>
      <c r="Y76" s="461">
        <f>SUM(VWPTDW!Y$131)</f>
        <v>6.6139000000000001</v>
      </c>
      <c r="Z76" s="461">
        <f>SUM(VWPTDW!Z$131)</f>
        <v>6.6139000000000001</v>
      </c>
      <c r="AA76" s="461">
        <f>SUM(VWPTDW!AA$131)</f>
        <v>6.6139000000000001</v>
      </c>
      <c r="AB76" s="461">
        <f>SUM(VWPTDW!AB$131)</f>
        <v>6.6139000000000001</v>
      </c>
      <c r="AC76" s="461">
        <f>SUM(VWPTDW!AC$131)</f>
        <v>6.6139000000000001</v>
      </c>
      <c r="AD76" s="461">
        <f>SUM(VWPTDW!AD$131)</f>
        <v>6.6139000000000001</v>
      </c>
      <c r="AE76" s="461">
        <f>SUM(VWPTDW!AE$131)</f>
        <v>6.6139000000000001</v>
      </c>
      <c r="AF76" s="461">
        <f>SUM(VWPTDW!AF$131)</f>
        <v>6.6139000000000001</v>
      </c>
      <c r="AG76" s="461">
        <f>SUM(VWPTDW!AG$131)</f>
        <v>6.6139000000000001</v>
      </c>
      <c r="AH76" s="461">
        <f>SUM(VWPTDW!AH$131)</f>
        <v>6.6139000000000001</v>
      </c>
      <c r="AI76" s="461">
        <f>SUM(VWPTDW!AI$131)</f>
        <v>6.6139000000000001</v>
      </c>
      <c r="AJ76" s="461">
        <f>SUM(VWPTDW!AJ$131)</f>
        <v>6.6139000000000001</v>
      </c>
      <c r="AK76" s="461">
        <f>SUM(VWPTDW!AK$131)</f>
        <v>6.6139000000000001</v>
      </c>
      <c r="AL76" s="461">
        <v>0</v>
      </c>
      <c r="AM76" s="461">
        <v>0</v>
      </c>
      <c r="AN76" s="461">
        <v>0</v>
      </c>
      <c r="AO76" s="461">
        <v>0</v>
      </c>
      <c r="AP76" s="461">
        <v>0</v>
      </c>
      <c r="AQ76" s="461">
        <v>0</v>
      </c>
      <c r="AR76" s="461">
        <v>0</v>
      </c>
      <c r="AS76" s="461">
        <v>0</v>
      </c>
      <c r="AT76" s="461">
        <v>0</v>
      </c>
      <c r="AU76" s="461">
        <v>0</v>
      </c>
      <c r="AV76" s="461">
        <v>0</v>
      </c>
      <c r="AW76" s="461">
        <v>0</v>
      </c>
      <c r="AX76" s="461">
        <v>0</v>
      </c>
      <c r="AY76" s="461">
        <v>0</v>
      </c>
      <c r="AZ76" s="461">
        <v>0</v>
      </c>
      <c r="BA76" s="461">
        <v>0</v>
      </c>
      <c r="BB76" s="461">
        <v>0</v>
      </c>
      <c r="BC76" s="461">
        <v>0</v>
      </c>
      <c r="BD76" s="461">
        <v>0</v>
      </c>
      <c r="BE76" s="461">
        <v>0</v>
      </c>
      <c r="BF76" s="461">
        <v>0</v>
      </c>
      <c r="BG76" s="461">
        <v>0</v>
      </c>
      <c r="BH76" s="461">
        <v>0</v>
      </c>
      <c r="BI76" s="461">
        <v>0</v>
      </c>
      <c r="BJ76" s="461">
        <v>0</v>
      </c>
      <c r="BK76" s="461">
        <v>0</v>
      </c>
      <c r="BL76" s="461">
        <v>0</v>
      </c>
      <c r="BM76" s="461">
        <v>0</v>
      </c>
      <c r="BN76" s="461">
        <v>0</v>
      </c>
      <c r="BO76" s="461">
        <v>0</v>
      </c>
      <c r="BP76" s="461">
        <v>0</v>
      </c>
      <c r="BQ76" s="461">
        <v>0</v>
      </c>
      <c r="BR76" s="461">
        <v>0</v>
      </c>
      <c r="BS76" s="461">
        <v>0</v>
      </c>
      <c r="BT76" s="461">
        <v>0</v>
      </c>
      <c r="BU76" s="461">
        <v>0</v>
      </c>
      <c r="BV76" s="461">
        <v>0</v>
      </c>
      <c r="BW76" s="461">
        <v>0</v>
      </c>
      <c r="BX76" s="461">
        <v>0</v>
      </c>
      <c r="BY76" s="461">
        <v>0</v>
      </c>
      <c r="BZ76" s="461">
        <v>0</v>
      </c>
      <c r="CA76" s="461">
        <v>0</v>
      </c>
      <c r="CB76" s="461">
        <v>0</v>
      </c>
      <c r="CC76" s="461">
        <v>0</v>
      </c>
      <c r="CD76" s="461">
        <v>0</v>
      </c>
      <c r="CE76" s="461">
        <v>0</v>
      </c>
      <c r="CF76" s="461">
        <v>0</v>
      </c>
      <c r="CG76" s="461">
        <v>0</v>
      </c>
      <c r="CH76" s="461">
        <v>0</v>
      </c>
      <c r="CI76" s="461">
        <v>0</v>
      </c>
      <c r="CJ76" s="1278">
        <v>0</v>
      </c>
    </row>
    <row r="77" spans="2:88" ht="66.599999999999994" customHeight="1" x14ac:dyDescent="0.2">
      <c r="B77" s="1248" t="s">
        <v>319</v>
      </c>
      <c r="C77" s="599" t="s">
        <v>297</v>
      </c>
      <c r="D77" s="600" t="s">
        <v>320</v>
      </c>
      <c r="E77" s="599" t="s">
        <v>141</v>
      </c>
      <c r="F77" s="601">
        <v>2</v>
      </c>
      <c r="G77" s="461">
        <f>SUM(VWPTDW!G$132)</f>
        <v>7.1</v>
      </c>
      <c r="H77" s="461">
        <f>SUM(VWPTDW!H$132)</f>
        <v>6.7700000000000014</v>
      </c>
      <c r="I77" s="461">
        <f>SUM(VWPTDW!I$132)</f>
        <v>7.24</v>
      </c>
      <c r="J77" s="461">
        <f>SUM(VWPTDW!J$132)</f>
        <v>7.153900000000001</v>
      </c>
      <c r="K77" s="461">
        <f>SUM(VWPTDW!K$132)</f>
        <v>7.145900000000001</v>
      </c>
      <c r="L77" s="461">
        <f>SUM(VWPTDW!L$132)</f>
        <v>7.137900000000001</v>
      </c>
      <c r="M77" s="461">
        <f>SUM(VWPTDW!M$132)</f>
        <v>5.6299000000000001</v>
      </c>
      <c r="N77" s="461">
        <f>SUM(VWPTDW!N$132)</f>
        <v>5.6219000000000001</v>
      </c>
      <c r="O77" s="461">
        <f>SUM(VWPTDW!O$132)</f>
        <v>5.6139000000000001</v>
      </c>
      <c r="P77" s="461">
        <f>SUM(VWPTDW!P$132)</f>
        <v>5.6059000000000001</v>
      </c>
      <c r="Q77" s="461">
        <f>SUM(VWPTDW!Q$132)</f>
        <v>5.5979000000000001</v>
      </c>
      <c r="R77" s="461">
        <f>SUM(VWPTDW!R$132)</f>
        <v>4.7499000000000002</v>
      </c>
      <c r="S77" s="461">
        <f>SUM(VWPTDW!S$132)</f>
        <v>4.7419000000000002</v>
      </c>
      <c r="T77" s="461">
        <f>SUM(VWPTDW!T$132)</f>
        <v>4.7339000000000002</v>
      </c>
      <c r="U77" s="461">
        <f>SUM(VWPTDW!U$132)</f>
        <v>4.7259000000000002</v>
      </c>
      <c r="V77" s="461">
        <f>SUM(VWPTDW!V$132)</f>
        <v>4.7179000000000002</v>
      </c>
      <c r="W77" s="461">
        <f>SUM(VWPTDW!W$132)</f>
        <v>4.7099000000000002</v>
      </c>
      <c r="X77" s="461">
        <f>SUM(VWPTDW!X$132)</f>
        <v>4.7019000000000002</v>
      </c>
      <c r="Y77" s="461">
        <f>SUM(VWPTDW!Y$132)</f>
        <v>4.6939000000000002</v>
      </c>
      <c r="Z77" s="461">
        <f>SUM(VWPTDW!Z$132)</f>
        <v>4.6859000000000002</v>
      </c>
      <c r="AA77" s="461">
        <f>SUM(VWPTDW!AA$132)</f>
        <v>4.6779000000000002</v>
      </c>
      <c r="AB77" s="461">
        <f>SUM(VWPTDW!AB$132)</f>
        <v>4.6699000000000002</v>
      </c>
      <c r="AC77" s="461">
        <f>SUM(VWPTDW!AC$132)</f>
        <v>4.6619000000000002</v>
      </c>
      <c r="AD77" s="461">
        <f>SUM(VWPTDW!AD$132)</f>
        <v>4.6539000000000001</v>
      </c>
      <c r="AE77" s="461">
        <f>SUM(VWPTDW!AE$132)</f>
        <v>4.6459000000000001</v>
      </c>
      <c r="AF77" s="461">
        <f>SUM(VWPTDW!AF$132)</f>
        <v>4.6379000000000001</v>
      </c>
      <c r="AG77" s="461">
        <f>SUM(VWPTDW!AG$132)</f>
        <v>4.6299000000000001</v>
      </c>
      <c r="AH77" s="461">
        <f>SUM(VWPTDW!AH$132)</f>
        <v>4.6219000000000001</v>
      </c>
      <c r="AI77" s="461">
        <f>SUM(VWPTDW!AI$132)</f>
        <v>4.6139000000000001</v>
      </c>
      <c r="AJ77" s="461">
        <f>SUM(VWPTDW!AJ$132)</f>
        <v>4.6059000000000001</v>
      </c>
      <c r="AK77" s="461">
        <f>SUM(VWPTDW!AK$132)</f>
        <v>4.5979000000000001</v>
      </c>
      <c r="AL77" s="461">
        <v>0</v>
      </c>
      <c r="AM77" s="461">
        <v>0</v>
      </c>
      <c r="AN77" s="461">
        <v>0</v>
      </c>
      <c r="AO77" s="461">
        <v>0</v>
      </c>
      <c r="AP77" s="461">
        <v>0</v>
      </c>
      <c r="AQ77" s="461">
        <v>0</v>
      </c>
      <c r="AR77" s="461">
        <v>0</v>
      </c>
      <c r="AS77" s="461">
        <v>0</v>
      </c>
      <c r="AT77" s="461">
        <v>0</v>
      </c>
      <c r="AU77" s="461">
        <v>0</v>
      </c>
      <c r="AV77" s="461">
        <v>0</v>
      </c>
      <c r="AW77" s="461">
        <v>0</v>
      </c>
      <c r="AX77" s="461">
        <v>0</v>
      </c>
      <c r="AY77" s="461">
        <v>0</v>
      </c>
      <c r="AZ77" s="461">
        <v>0</v>
      </c>
      <c r="BA77" s="461">
        <v>0</v>
      </c>
      <c r="BB77" s="461">
        <v>0</v>
      </c>
      <c r="BC77" s="461">
        <v>0</v>
      </c>
      <c r="BD77" s="461">
        <v>0</v>
      </c>
      <c r="BE77" s="461">
        <v>0</v>
      </c>
      <c r="BF77" s="461">
        <v>0</v>
      </c>
      <c r="BG77" s="461">
        <v>0</v>
      </c>
      <c r="BH77" s="461">
        <v>0</v>
      </c>
      <c r="BI77" s="461">
        <v>0</v>
      </c>
      <c r="BJ77" s="461">
        <v>0</v>
      </c>
      <c r="BK77" s="461">
        <v>0</v>
      </c>
      <c r="BL77" s="461">
        <v>0</v>
      </c>
      <c r="BM77" s="461">
        <v>0</v>
      </c>
      <c r="BN77" s="461">
        <v>0</v>
      </c>
      <c r="BO77" s="461">
        <v>0</v>
      </c>
      <c r="BP77" s="461">
        <v>0</v>
      </c>
      <c r="BQ77" s="461">
        <v>0</v>
      </c>
      <c r="BR77" s="461">
        <v>0</v>
      </c>
      <c r="BS77" s="461">
        <v>0</v>
      </c>
      <c r="BT77" s="461">
        <v>0</v>
      </c>
      <c r="BU77" s="461">
        <v>0</v>
      </c>
      <c r="BV77" s="461">
        <v>0</v>
      </c>
      <c r="BW77" s="461">
        <v>0</v>
      </c>
      <c r="BX77" s="461">
        <v>0</v>
      </c>
      <c r="BY77" s="461">
        <v>0</v>
      </c>
      <c r="BZ77" s="461">
        <v>0</v>
      </c>
      <c r="CA77" s="461">
        <v>0</v>
      </c>
      <c r="CB77" s="461">
        <v>0</v>
      </c>
      <c r="CC77" s="461">
        <v>0</v>
      </c>
      <c r="CD77" s="461">
        <v>0</v>
      </c>
      <c r="CE77" s="461">
        <v>0</v>
      </c>
      <c r="CF77" s="461">
        <v>0</v>
      </c>
      <c r="CG77" s="461">
        <v>0</v>
      </c>
      <c r="CH77" s="461">
        <v>0</v>
      </c>
      <c r="CI77" s="461">
        <v>0</v>
      </c>
      <c r="CJ77" s="1278">
        <v>0</v>
      </c>
    </row>
    <row r="78" spans="2:88" ht="14.65" customHeight="1" thickBot="1" x14ac:dyDescent="0.25">
      <c r="B78" s="1254" t="s">
        <v>321</v>
      </c>
      <c r="C78" s="1255" t="s">
        <v>300</v>
      </c>
      <c r="D78" s="602" t="s">
        <v>322</v>
      </c>
      <c r="E78" s="1255" t="s">
        <v>141</v>
      </c>
      <c r="F78" s="603">
        <v>2</v>
      </c>
      <c r="G78" s="463">
        <f>SUM(VWPTDW!G$181)</f>
        <v>2.17</v>
      </c>
      <c r="H78" s="463">
        <f>SUM(VWPTDW!H$181)</f>
        <v>2.5500000000000016</v>
      </c>
      <c r="I78" s="463">
        <f>SUM(VWPTDW!I$181)</f>
        <v>3.0520000000000005</v>
      </c>
      <c r="J78" s="463">
        <f>SUM(VWPTDW!J$181)</f>
        <v>1.4419000000000013</v>
      </c>
      <c r="K78" s="463">
        <f>SUM(VWPTDW!K$181)</f>
        <v>1.8459000000000012</v>
      </c>
      <c r="L78" s="463">
        <f>SUM(VWPTDW!L$181)</f>
        <v>2.1019000000000005</v>
      </c>
      <c r="M78" s="463">
        <f>SUM(VWPTDW!M$181)</f>
        <v>0.57089999999999907</v>
      </c>
      <c r="N78" s="463">
        <f>SUM(VWPTDW!N$181)</f>
        <v>0.54889999999999972</v>
      </c>
      <c r="O78" s="463">
        <f>SUM(VWPTDW!O$181)</f>
        <v>0.46190000000000053</v>
      </c>
      <c r="P78" s="463">
        <f>SUM(VWPTDW!P$181)</f>
        <v>0.4609000000000002</v>
      </c>
      <c r="Q78" s="463">
        <f>SUM(VWPTDW!Q$181)</f>
        <v>0.48389999999999989</v>
      </c>
      <c r="R78" s="463">
        <f>SUM(VWPTDW!R$181)</f>
        <v>-0.36109999999999987</v>
      </c>
      <c r="S78" s="463">
        <f>SUM(VWPTDW!S$181)</f>
        <v>-0.34510000000000074</v>
      </c>
      <c r="T78" s="463">
        <f>SUM(VWPTDW!T$181)</f>
        <v>-0.40910000000000096</v>
      </c>
      <c r="U78" s="463">
        <f>SUM(VWPTDW!U$181)</f>
        <v>-0.37410000000000171</v>
      </c>
      <c r="V78" s="463">
        <f>SUM(VWPTDW!V$181)</f>
        <v>-0.37310000000000137</v>
      </c>
      <c r="W78" s="463">
        <f>SUM(VWPTDW!W$181)</f>
        <v>-0.34010000000000101</v>
      </c>
      <c r="X78" s="463">
        <f>SUM(VWPTDW!X$181)</f>
        <v>-0.35510000000000158</v>
      </c>
      <c r="Y78" s="463">
        <f>SUM(VWPTDW!Y$181)</f>
        <v>-0.35410000000000125</v>
      </c>
      <c r="Z78" s="463">
        <f>SUM(VWPTDW!Z$181)</f>
        <v>-0.31810000000000166</v>
      </c>
      <c r="AA78" s="463">
        <f>SUM(VWPTDW!AA$181)</f>
        <v>-0.32310000000000155</v>
      </c>
      <c r="AB78" s="463">
        <f>SUM(VWPTDW!AB$181)</f>
        <v>-0.3651000000000022</v>
      </c>
      <c r="AC78" s="463">
        <f>SUM(VWPTDW!AC$181)</f>
        <v>-0.41410000000000258</v>
      </c>
      <c r="AD78" s="463">
        <f>SUM(VWPTDW!AD$181)</f>
        <v>-0.391100000000002</v>
      </c>
      <c r="AE78" s="463">
        <f>SUM(VWPTDW!AE$181)</f>
        <v>-0.39210000000000145</v>
      </c>
      <c r="AF78" s="463">
        <f>SUM(VWPTDW!AF$181)</f>
        <v>-0.4041000000000019</v>
      </c>
      <c r="AG78" s="463">
        <f>SUM(VWPTDW!AG$181)</f>
        <v>-0.39310000000000267</v>
      </c>
      <c r="AH78" s="463">
        <f>SUM(VWPTDW!AH$181)</f>
        <v>-0.42010000000000192</v>
      </c>
      <c r="AI78" s="463">
        <f>SUM(VWPTDW!AI$181)</f>
        <v>-0.43210000000000237</v>
      </c>
      <c r="AJ78" s="463">
        <f>SUM(VWPTDW!AJ$181)</f>
        <v>-0.40910000000000268</v>
      </c>
      <c r="AK78" s="463">
        <f>SUM(VWPTDW!AK$181)</f>
        <v>-0.4251000000000027</v>
      </c>
      <c r="AL78" s="463">
        <v>0</v>
      </c>
      <c r="AM78" s="463">
        <v>0</v>
      </c>
      <c r="AN78" s="463">
        <v>0</v>
      </c>
      <c r="AO78" s="463">
        <v>0</v>
      </c>
      <c r="AP78" s="463">
        <v>0</v>
      </c>
      <c r="AQ78" s="463">
        <v>0</v>
      </c>
      <c r="AR78" s="463">
        <v>0</v>
      </c>
      <c r="AS78" s="463">
        <v>0</v>
      </c>
      <c r="AT78" s="463">
        <v>0</v>
      </c>
      <c r="AU78" s="463">
        <v>0</v>
      </c>
      <c r="AV78" s="463">
        <v>0</v>
      </c>
      <c r="AW78" s="463">
        <v>0</v>
      </c>
      <c r="AX78" s="463">
        <v>0</v>
      </c>
      <c r="AY78" s="463">
        <v>0</v>
      </c>
      <c r="AZ78" s="463">
        <v>0</v>
      </c>
      <c r="BA78" s="463">
        <v>0</v>
      </c>
      <c r="BB78" s="463">
        <v>0</v>
      </c>
      <c r="BC78" s="463">
        <v>0</v>
      </c>
      <c r="BD78" s="463">
        <v>0</v>
      </c>
      <c r="BE78" s="463">
        <v>0</v>
      </c>
      <c r="BF78" s="463">
        <v>0</v>
      </c>
      <c r="BG78" s="463">
        <v>0</v>
      </c>
      <c r="BH78" s="463">
        <v>0</v>
      </c>
      <c r="BI78" s="463">
        <v>0</v>
      </c>
      <c r="BJ78" s="463">
        <v>0</v>
      </c>
      <c r="BK78" s="463">
        <v>0</v>
      </c>
      <c r="BL78" s="463">
        <v>0</v>
      </c>
      <c r="BM78" s="463">
        <v>0</v>
      </c>
      <c r="BN78" s="463">
        <v>0</v>
      </c>
      <c r="BO78" s="463">
        <v>0</v>
      </c>
      <c r="BP78" s="463">
        <v>0</v>
      </c>
      <c r="BQ78" s="463">
        <v>0</v>
      </c>
      <c r="BR78" s="463">
        <v>0</v>
      </c>
      <c r="BS78" s="463">
        <v>0</v>
      </c>
      <c r="BT78" s="463">
        <v>0</v>
      </c>
      <c r="BU78" s="463">
        <v>0</v>
      </c>
      <c r="BV78" s="463">
        <v>0</v>
      </c>
      <c r="BW78" s="463">
        <v>0</v>
      </c>
      <c r="BX78" s="463">
        <v>0</v>
      </c>
      <c r="BY78" s="463">
        <v>0</v>
      </c>
      <c r="BZ78" s="463">
        <v>0</v>
      </c>
      <c r="CA78" s="463">
        <v>0</v>
      </c>
      <c r="CB78" s="463">
        <v>0</v>
      </c>
      <c r="CC78" s="463">
        <v>0</v>
      </c>
      <c r="CD78" s="463">
        <v>0</v>
      </c>
      <c r="CE78" s="463">
        <v>0</v>
      </c>
      <c r="CF78" s="463">
        <v>0</v>
      </c>
      <c r="CG78" s="463">
        <v>0</v>
      </c>
      <c r="CH78" s="463">
        <v>0</v>
      </c>
      <c r="CI78" s="463">
        <v>0</v>
      </c>
      <c r="CJ78" s="1281">
        <v>0</v>
      </c>
    </row>
    <row r="79" spans="2:88" ht="14.65" customHeight="1" x14ac:dyDescent="0.2">
      <c r="B79" s="1256" t="s">
        <v>210</v>
      </c>
      <c r="C79" s="1257" t="s">
        <v>323</v>
      </c>
      <c r="D79" s="548" t="s">
        <v>324</v>
      </c>
      <c r="E79" s="1257" t="s">
        <v>251</v>
      </c>
      <c r="F79" s="549">
        <v>2</v>
      </c>
      <c r="G79" s="462">
        <f>SUM(VWPTDW!G$153) + SUM(VWPTDW!G$154) + SUM(VWPTDW!G$155)</f>
        <v>1.6339999999999999</v>
      </c>
      <c r="H79" s="462">
        <f>SUM(VWPTDW!H$153) + SUM(VWPTDW!H$154) + SUM(VWPTDW!H$155)</f>
        <v>1.67</v>
      </c>
      <c r="I79" s="462">
        <f>SUM(VWPTDW!I$153) + SUM(VWPTDW!I$154) + SUM(VWPTDW!I$155)</f>
        <v>1.7170000000000001</v>
      </c>
      <c r="J79" s="462">
        <f>SUM(VWPTDW!J$153) + SUM(VWPTDW!J$154) + SUM(VWPTDW!J$155)</f>
        <v>1.7170000000000001</v>
      </c>
      <c r="K79" s="462">
        <f>SUM(VWPTDW!K$153) + SUM(VWPTDW!K$154) + SUM(VWPTDW!K$155)</f>
        <v>0.41699999999999998</v>
      </c>
      <c r="L79" s="462">
        <f>SUM(VWPTDW!L$153) + SUM(VWPTDW!L$154) + SUM(VWPTDW!L$155)</f>
        <v>0.41699999999999998</v>
      </c>
      <c r="M79" s="462">
        <f>SUM(VWPTDW!M$153) + SUM(VWPTDW!M$154) + SUM(VWPTDW!M$155)</f>
        <v>0.41699999999999998</v>
      </c>
      <c r="N79" s="462">
        <f>SUM(VWPTDW!N$153) + SUM(VWPTDW!N$154) + SUM(VWPTDW!N$155)</f>
        <v>0.41699999999999998</v>
      </c>
      <c r="O79" s="462">
        <f>SUM(VWPTDW!O$153) + SUM(VWPTDW!O$154) + SUM(VWPTDW!O$155)</f>
        <v>0.41699999999999998</v>
      </c>
      <c r="P79" s="462">
        <f>SUM(VWPTDW!P$153) + SUM(VWPTDW!P$154) + SUM(VWPTDW!P$155)</f>
        <v>0.41699999999999998</v>
      </c>
      <c r="Q79" s="462">
        <f>SUM(VWPTDW!Q$153) + SUM(VWPTDW!Q$154) + SUM(VWPTDW!Q$155)</f>
        <v>0.41699999999999998</v>
      </c>
      <c r="R79" s="462">
        <f>SUM(VWPTDW!R$153) + SUM(VWPTDW!R$154) + SUM(VWPTDW!R$155)</f>
        <v>0.41699999999999998</v>
      </c>
      <c r="S79" s="462">
        <f>SUM(VWPTDW!S$153) + SUM(VWPTDW!S$154) + SUM(VWPTDW!S$155)</f>
        <v>0.41699999999999998</v>
      </c>
      <c r="T79" s="462">
        <f>SUM(VWPTDW!T$153) + SUM(VWPTDW!T$154) + SUM(VWPTDW!T$155)</f>
        <v>0.41699999999999998</v>
      </c>
      <c r="U79" s="462">
        <f>SUM(VWPTDW!U$153) + SUM(VWPTDW!U$154) + SUM(VWPTDW!U$155)</f>
        <v>0.41699999999999998</v>
      </c>
      <c r="V79" s="462">
        <f>SUM(VWPTDW!V$153) + SUM(VWPTDW!V$154) + SUM(VWPTDW!V$155)</f>
        <v>0.41699999999999998</v>
      </c>
      <c r="W79" s="462">
        <f>SUM(VWPTDW!W$153) + SUM(VWPTDW!W$154) + SUM(VWPTDW!W$155)</f>
        <v>0.41699999999999998</v>
      </c>
      <c r="X79" s="462">
        <f>SUM(VWPTDW!X$153) + SUM(VWPTDW!X$154) + SUM(VWPTDW!X$155)</f>
        <v>0.41699999999999998</v>
      </c>
      <c r="Y79" s="462">
        <f>SUM(VWPTDW!Y$153) + SUM(VWPTDW!Y$154) + SUM(VWPTDW!Y$155)</f>
        <v>0.41699999999999998</v>
      </c>
      <c r="Z79" s="462">
        <f>SUM(VWPTDW!Z$153) + SUM(VWPTDW!Z$154) + SUM(VWPTDW!Z$155)</f>
        <v>0.41699999999999998</v>
      </c>
      <c r="AA79" s="462">
        <f>SUM(VWPTDW!AA$153) + SUM(VWPTDW!AA$154) + SUM(VWPTDW!AA$155)</f>
        <v>0.41699999999999998</v>
      </c>
      <c r="AB79" s="462">
        <f>SUM(VWPTDW!AB$153) + SUM(VWPTDW!AB$154) + SUM(VWPTDW!AB$155)</f>
        <v>0.41699999999999998</v>
      </c>
      <c r="AC79" s="462">
        <f>SUM(VWPTDW!AC$153) + SUM(VWPTDW!AC$154) + SUM(VWPTDW!AC$155)</f>
        <v>0.41699999999999998</v>
      </c>
      <c r="AD79" s="462">
        <f>SUM(VWPTDW!AD$153) + SUM(VWPTDW!AD$154) + SUM(VWPTDW!AD$155)</f>
        <v>0.41699999999999998</v>
      </c>
      <c r="AE79" s="462">
        <f>SUM(VWPTDW!AE$153) + SUM(VWPTDW!AE$154) + SUM(VWPTDW!AE$155)</f>
        <v>0.41699999999999998</v>
      </c>
      <c r="AF79" s="462">
        <f>SUM(VWPTDW!AF$153) + SUM(VWPTDW!AF$154) + SUM(VWPTDW!AF$155)</f>
        <v>0.41699999999999998</v>
      </c>
      <c r="AG79" s="462">
        <f>SUM(VWPTDW!AG$153) + SUM(VWPTDW!AG$154) + SUM(VWPTDW!AG$155)</f>
        <v>0.41699999999999998</v>
      </c>
      <c r="AH79" s="462">
        <f>SUM(VWPTDW!AH$153) + SUM(VWPTDW!AH$154) + SUM(VWPTDW!AH$155)</f>
        <v>0.41699999999999998</v>
      </c>
      <c r="AI79" s="462">
        <f>SUM(VWPTDW!AI$153) + SUM(VWPTDW!AI$154) + SUM(VWPTDW!AI$155)</f>
        <v>0.41699999999999998</v>
      </c>
      <c r="AJ79" s="462">
        <f>SUM(VWPTDW!AJ$153) + SUM(VWPTDW!AJ$154) + SUM(VWPTDW!AJ$155)</f>
        <v>0.41699999999999998</v>
      </c>
      <c r="AK79" s="462">
        <f>SUM(VWPTDW!AK$153) + SUM(VWPTDW!AK$154) + SUM(VWPTDW!AK$155)</f>
        <v>0.41699999999999998</v>
      </c>
      <c r="AL79" s="462">
        <v>0</v>
      </c>
      <c r="AM79" s="462">
        <v>0</v>
      </c>
      <c r="AN79" s="462">
        <v>0</v>
      </c>
      <c r="AO79" s="462">
        <v>0</v>
      </c>
      <c r="AP79" s="462">
        <v>0</v>
      </c>
      <c r="AQ79" s="462">
        <v>0</v>
      </c>
      <c r="AR79" s="462">
        <v>0</v>
      </c>
      <c r="AS79" s="462">
        <v>0</v>
      </c>
      <c r="AT79" s="462">
        <v>0</v>
      </c>
      <c r="AU79" s="462">
        <v>0</v>
      </c>
      <c r="AV79" s="462">
        <v>0</v>
      </c>
      <c r="AW79" s="462">
        <v>0</v>
      </c>
      <c r="AX79" s="462">
        <v>0</v>
      </c>
      <c r="AY79" s="462">
        <v>0</v>
      </c>
      <c r="AZ79" s="462">
        <v>0</v>
      </c>
      <c r="BA79" s="462">
        <v>0</v>
      </c>
      <c r="BB79" s="462">
        <v>0</v>
      </c>
      <c r="BC79" s="462">
        <v>0</v>
      </c>
      <c r="BD79" s="462">
        <v>0</v>
      </c>
      <c r="BE79" s="462">
        <v>0</v>
      </c>
      <c r="BF79" s="462">
        <v>0</v>
      </c>
      <c r="BG79" s="462">
        <v>0</v>
      </c>
      <c r="BH79" s="462">
        <v>0</v>
      </c>
      <c r="BI79" s="462">
        <v>0</v>
      </c>
      <c r="BJ79" s="462">
        <v>0</v>
      </c>
      <c r="BK79" s="462">
        <v>0</v>
      </c>
      <c r="BL79" s="462">
        <v>0</v>
      </c>
      <c r="BM79" s="462">
        <v>0</v>
      </c>
      <c r="BN79" s="462">
        <v>0</v>
      </c>
      <c r="BO79" s="462">
        <v>0</v>
      </c>
      <c r="BP79" s="462">
        <v>0</v>
      </c>
      <c r="BQ79" s="462">
        <v>0</v>
      </c>
      <c r="BR79" s="462">
        <v>0</v>
      </c>
      <c r="BS79" s="462">
        <v>0</v>
      </c>
      <c r="BT79" s="462">
        <v>0</v>
      </c>
      <c r="BU79" s="462">
        <v>0</v>
      </c>
      <c r="BV79" s="462">
        <v>0</v>
      </c>
      <c r="BW79" s="462">
        <v>0</v>
      </c>
      <c r="BX79" s="462">
        <v>0</v>
      </c>
      <c r="BY79" s="462">
        <v>0</v>
      </c>
      <c r="BZ79" s="462">
        <v>0</v>
      </c>
      <c r="CA79" s="462">
        <v>0</v>
      </c>
      <c r="CB79" s="462">
        <v>0</v>
      </c>
      <c r="CC79" s="462">
        <v>0</v>
      </c>
      <c r="CD79" s="462">
        <v>0</v>
      </c>
      <c r="CE79" s="462">
        <v>0</v>
      </c>
      <c r="CF79" s="462">
        <v>0</v>
      </c>
      <c r="CG79" s="462">
        <v>0</v>
      </c>
      <c r="CH79" s="462">
        <v>0</v>
      </c>
      <c r="CI79" s="462">
        <v>0</v>
      </c>
      <c r="CJ79" s="1279">
        <v>0</v>
      </c>
    </row>
    <row r="80" spans="2:88" ht="33.75" customHeight="1" thickBot="1" x14ac:dyDescent="0.25">
      <c r="B80" s="1258" t="s">
        <v>229</v>
      </c>
      <c r="C80" s="1259" t="s">
        <v>325</v>
      </c>
      <c r="D80" s="1260" t="s">
        <v>326</v>
      </c>
      <c r="E80" s="1259" t="s">
        <v>251</v>
      </c>
      <c r="F80" s="1261">
        <v>2</v>
      </c>
      <c r="G80" s="1253">
        <f>SUM(VWPTDW!G$156) + SUM(VWPTDW!G$163) + SUM(VWPTDW!G$164) + SUM(VWPTDW!G$165)</f>
        <v>1.9390000000000001</v>
      </c>
      <c r="H80" s="1253">
        <f>SUM(VWPTDW!H$156) + SUM(VWPTDW!H$163) + SUM(VWPTDW!H$164) + SUM(VWPTDW!H$165)</f>
        <v>2.0259999999999998</v>
      </c>
      <c r="I80" s="1253">
        <f>SUM(VWPTDW!I$156) + SUM(VWPTDW!I$163) + SUM(VWPTDW!I$164) + SUM(VWPTDW!I$165)</f>
        <v>2.0569999999999999</v>
      </c>
      <c r="J80" s="1253">
        <f>SUM(VWPTDW!J$156) + SUM(VWPTDW!J$163) + SUM(VWPTDW!J$164) + SUM(VWPTDW!J$165)</f>
        <v>2.1230000000000002</v>
      </c>
      <c r="K80" s="1253">
        <f>SUM(VWPTDW!K$156) + SUM(VWPTDW!K$163) + SUM(VWPTDW!K$164) + SUM(VWPTDW!K$165)</f>
        <v>3.5030000000000001</v>
      </c>
      <c r="L80" s="1253">
        <f>SUM(VWPTDW!L$156) + SUM(VWPTDW!L$163) + SUM(VWPTDW!L$164) + SUM(VWPTDW!L$165)</f>
        <v>3.593</v>
      </c>
      <c r="M80" s="1253">
        <f>SUM(VWPTDW!M$156) + SUM(VWPTDW!M$163) + SUM(VWPTDW!M$164) + SUM(VWPTDW!M$165)</f>
        <v>3.6829999999999998</v>
      </c>
      <c r="N80" s="1253">
        <f>SUM(VWPTDW!N$156) + SUM(VWPTDW!N$163) + SUM(VWPTDW!N$164) + SUM(VWPTDW!N$165)</f>
        <v>3.7729999999999997</v>
      </c>
      <c r="O80" s="1253">
        <f>SUM(VWPTDW!O$156) + SUM(VWPTDW!O$163) + SUM(VWPTDW!O$164) + SUM(VWPTDW!O$165)</f>
        <v>3.7829999999999999</v>
      </c>
      <c r="P80" s="1253">
        <f>SUM(VWPTDW!P$156) + SUM(VWPTDW!P$163) + SUM(VWPTDW!P$164) + SUM(VWPTDW!P$165)</f>
        <v>3.7929999999999997</v>
      </c>
      <c r="Q80" s="1253">
        <f>SUM(VWPTDW!Q$156) + SUM(VWPTDW!Q$163) + SUM(VWPTDW!Q$164) + SUM(VWPTDW!Q$165)</f>
        <v>3.8029999999999995</v>
      </c>
      <c r="R80" s="1253">
        <f>SUM(VWPTDW!R$156) + SUM(VWPTDW!R$163) + SUM(VWPTDW!R$164) + SUM(VWPTDW!R$165)</f>
        <v>3.8129999999999993</v>
      </c>
      <c r="S80" s="1253">
        <f>SUM(VWPTDW!S$156) + SUM(VWPTDW!S$163) + SUM(VWPTDW!S$164) + SUM(VWPTDW!S$165)</f>
        <v>3.8229999999999991</v>
      </c>
      <c r="T80" s="1253">
        <f>SUM(VWPTDW!T$156) + SUM(VWPTDW!T$163) + SUM(VWPTDW!T$164) + SUM(VWPTDW!T$165)</f>
        <v>3.8329999999999989</v>
      </c>
      <c r="U80" s="1253">
        <f>SUM(VWPTDW!U$156) + SUM(VWPTDW!U$163) + SUM(VWPTDW!U$164) + SUM(VWPTDW!U$165)</f>
        <v>3.8429999999999986</v>
      </c>
      <c r="V80" s="1253">
        <f>SUM(VWPTDW!V$156) + SUM(VWPTDW!V$163) + SUM(VWPTDW!V$164) + SUM(VWPTDW!V$165)</f>
        <v>3.8529999999999984</v>
      </c>
      <c r="W80" s="1253">
        <f>SUM(VWPTDW!W$156) + SUM(VWPTDW!W$163) + SUM(VWPTDW!W$164) + SUM(VWPTDW!W$165)</f>
        <v>3.8629999999999982</v>
      </c>
      <c r="X80" s="1253">
        <f>SUM(VWPTDW!X$156) + SUM(VWPTDW!X$163) + SUM(VWPTDW!X$164) + SUM(VWPTDW!X$165)</f>
        <v>3.872999999999998</v>
      </c>
      <c r="Y80" s="1253">
        <f>SUM(VWPTDW!Y$156) + SUM(VWPTDW!Y$163) + SUM(VWPTDW!Y$164) + SUM(VWPTDW!Y$165)</f>
        <v>3.8829999999999978</v>
      </c>
      <c r="Z80" s="1253">
        <f>SUM(VWPTDW!Z$156) + SUM(VWPTDW!Z$163) + SUM(VWPTDW!Z$164) + SUM(VWPTDW!Z$165)</f>
        <v>3.8929999999999976</v>
      </c>
      <c r="AA80" s="1253">
        <f>SUM(VWPTDW!AA$156) + SUM(VWPTDW!AA$163) + SUM(VWPTDW!AA$164) + SUM(VWPTDW!AA$165)</f>
        <v>3.9029999999999974</v>
      </c>
      <c r="AB80" s="1253">
        <f>SUM(VWPTDW!AB$156) + SUM(VWPTDW!AB$163) + SUM(VWPTDW!AB$164) + SUM(VWPTDW!AB$165)</f>
        <v>3.9129999999999971</v>
      </c>
      <c r="AC80" s="1253">
        <f>SUM(VWPTDW!AC$156) + SUM(VWPTDW!AC$163) + SUM(VWPTDW!AC$164) + SUM(VWPTDW!AC$165)</f>
        <v>3.9229999999999969</v>
      </c>
      <c r="AD80" s="1253">
        <f>SUM(VWPTDW!AD$156) + SUM(VWPTDW!AD$163) + SUM(VWPTDW!AD$164) + SUM(VWPTDW!AD$165)</f>
        <v>3.9329999999999967</v>
      </c>
      <c r="AE80" s="1253">
        <f>SUM(VWPTDW!AE$156) + SUM(VWPTDW!AE$163) + SUM(VWPTDW!AE$164) + SUM(VWPTDW!AE$165)</f>
        <v>3.9429999999999965</v>
      </c>
      <c r="AF80" s="1253">
        <f>SUM(VWPTDW!AF$156) + SUM(VWPTDW!AF$163) + SUM(VWPTDW!AF$164) + SUM(VWPTDW!AF$165)</f>
        <v>3.9529999999999963</v>
      </c>
      <c r="AG80" s="1253">
        <f>SUM(VWPTDW!AG$156) + SUM(VWPTDW!AG$163) + SUM(VWPTDW!AG$164) + SUM(VWPTDW!AG$165)</f>
        <v>3.9629999999999961</v>
      </c>
      <c r="AH80" s="1253">
        <f>SUM(VWPTDW!AH$156) + SUM(VWPTDW!AH$163) + SUM(VWPTDW!AH$164) + SUM(VWPTDW!AH$165)</f>
        <v>3.9729999999999959</v>
      </c>
      <c r="AI80" s="1253">
        <f>SUM(VWPTDW!AI$156) + SUM(VWPTDW!AI$163) + SUM(VWPTDW!AI$164) + SUM(VWPTDW!AI$165)</f>
        <v>3.9829999999999957</v>
      </c>
      <c r="AJ80" s="1253">
        <f>SUM(VWPTDW!AJ$156) + SUM(VWPTDW!AJ$163) + SUM(VWPTDW!AJ$164) + SUM(VWPTDW!AJ$165)</f>
        <v>3.9929999999999954</v>
      </c>
      <c r="AK80" s="1253">
        <f>SUM(VWPTDW!AK$156) + SUM(VWPTDW!AK$163) + SUM(VWPTDW!AK$164) + SUM(VWPTDW!AK$165)</f>
        <v>4.0029999999999948</v>
      </c>
      <c r="AL80" s="1253">
        <v>0</v>
      </c>
      <c r="AM80" s="1253">
        <v>0</v>
      </c>
      <c r="AN80" s="1253">
        <v>0</v>
      </c>
      <c r="AO80" s="1253">
        <v>0</v>
      </c>
      <c r="AP80" s="1253">
        <v>0</v>
      </c>
      <c r="AQ80" s="1253">
        <v>0</v>
      </c>
      <c r="AR80" s="1253">
        <v>0</v>
      </c>
      <c r="AS80" s="1253">
        <v>0</v>
      </c>
      <c r="AT80" s="1253">
        <v>0</v>
      </c>
      <c r="AU80" s="1253">
        <v>0</v>
      </c>
      <c r="AV80" s="1253">
        <v>0</v>
      </c>
      <c r="AW80" s="1253">
        <v>0</v>
      </c>
      <c r="AX80" s="1253">
        <v>0</v>
      </c>
      <c r="AY80" s="1253">
        <v>0</v>
      </c>
      <c r="AZ80" s="1253">
        <v>0</v>
      </c>
      <c r="BA80" s="1253">
        <v>0</v>
      </c>
      <c r="BB80" s="1253">
        <v>0</v>
      </c>
      <c r="BC80" s="1253">
        <v>0</v>
      </c>
      <c r="BD80" s="1253">
        <v>0</v>
      </c>
      <c r="BE80" s="1253">
        <v>0</v>
      </c>
      <c r="BF80" s="1253">
        <v>0</v>
      </c>
      <c r="BG80" s="1253">
        <v>0</v>
      </c>
      <c r="BH80" s="1253">
        <v>0</v>
      </c>
      <c r="BI80" s="1253">
        <v>0</v>
      </c>
      <c r="BJ80" s="1253">
        <v>0</v>
      </c>
      <c r="BK80" s="1253">
        <v>0</v>
      </c>
      <c r="BL80" s="1253">
        <v>0</v>
      </c>
      <c r="BM80" s="1253">
        <v>0</v>
      </c>
      <c r="BN80" s="1253">
        <v>0</v>
      </c>
      <c r="BO80" s="1253">
        <v>0</v>
      </c>
      <c r="BP80" s="1253">
        <v>0</v>
      </c>
      <c r="BQ80" s="1253">
        <v>0</v>
      </c>
      <c r="BR80" s="1253">
        <v>0</v>
      </c>
      <c r="BS80" s="1253">
        <v>0</v>
      </c>
      <c r="BT80" s="1253">
        <v>0</v>
      </c>
      <c r="BU80" s="1253">
        <v>0</v>
      </c>
      <c r="BV80" s="1253">
        <v>0</v>
      </c>
      <c r="BW80" s="1253">
        <v>0</v>
      </c>
      <c r="BX80" s="1253">
        <v>0</v>
      </c>
      <c r="BY80" s="1253">
        <v>0</v>
      </c>
      <c r="BZ80" s="1253">
        <v>0</v>
      </c>
      <c r="CA80" s="1253">
        <v>0</v>
      </c>
      <c r="CB80" s="1253">
        <v>0</v>
      </c>
      <c r="CC80" s="1253">
        <v>0</v>
      </c>
      <c r="CD80" s="1253">
        <v>0</v>
      </c>
      <c r="CE80" s="1253">
        <v>0</v>
      </c>
      <c r="CF80" s="1253">
        <v>0</v>
      </c>
      <c r="CG80" s="1253">
        <v>0</v>
      </c>
      <c r="CH80" s="1253">
        <v>0</v>
      </c>
      <c r="CI80" s="1253">
        <v>0</v>
      </c>
      <c r="CJ80" s="1280">
        <v>0</v>
      </c>
    </row>
    <row r="81" spans="2:88" ht="14.65" customHeight="1" thickBot="1" x14ac:dyDescent="0.25">
      <c r="C81" s="21"/>
    </row>
    <row r="82" spans="2:88" ht="62.25" customHeight="1" thickBot="1" x14ac:dyDescent="0.25">
      <c r="B82" s="487" t="s">
        <v>327</v>
      </c>
      <c r="C82" s="21"/>
    </row>
    <row r="83" spans="2:88" ht="14.65" customHeight="1" thickBot="1" x14ac:dyDescent="0.25">
      <c r="B83" s="550" t="s">
        <v>62</v>
      </c>
      <c r="C83" s="551" t="s">
        <v>110</v>
      </c>
      <c r="D83" s="551" t="s">
        <v>63</v>
      </c>
      <c r="E83" s="551" t="s">
        <v>111</v>
      </c>
      <c r="F83" s="552" t="s">
        <v>112</v>
      </c>
      <c r="G83" s="541" t="s">
        <v>113</v>
      </c>
      <c r="H83" s="539" t="s">
        <v>114</v>
      </c>
      <c r="I83" s="539" t="s">
        <v>115</v>
      </c>
      <c r="J83" s="539" t="s">
        <v>116</v>
      </c>
      <c r="K83" s="539" t="s">
        <v>117</v>
      </c>
      <c r="L83" s="539" t="s">
        <v>118</v>
      </c>
      <c r="M83" s="539" t="s">
        <v>119</v>
      </c>
      <c r="N83" s="539" t="s">
        <v>120</v>
      </c>
      <c r="O83" s="539" t="s">
        <v>121</v>
      </c>
      <c r="P83" s="539" t="s">
        <v>122</v>
      </c>
      <c r="Q83" s="539" t="s">
        <v>123</v>
      </c>
      <c r="R83" s="539" t="s">
        <v>124</v>
      </c>
      <c r="S83" s="539" t="s">
        <v>153</v>
      </c>
      <c r="T83" s="539" t="s">
        <v>154</v>
      </c>
      <c r="U83" s="539" t="s">
        <v>155</v>
      </c>
      <c r="V83" s="539" t="s">
        <v>156</v>
      </c>
      <c r="W83" s="539" t="s">
        <v>125</v>
      </c>
      <c r="X83" s="539" t="s">
        <v>157</v>
      </c>
      <c r="Y83" s="539" t="s">
        <v>158</v>
      </c>
      <c r="Z83" s="539" t="s">
        <v>159</v>
      </c>
      <c r="AA83" s="539" t="s">
        <v>160</v>
      </c>
      <c r="AB83" s="539" t="s">
        <v>126</v>
      </c>
      <c r="AC83" s="539" t="s">
        <v>161</v>
      </c>
      <c r="AD83" s="539" t="s">
        <v>162</v>
      </c>
      <c r="AE83" s="539" t="s">
        <v>163</v>
      </c>
      <c r="AF83" s="539" t="s">
        <v>164</v>
      </c>
      <c r="AG83" s="539" t="s">
        <v>127</v>
      </c>
      <c r="AH83" s="539" t="s">
        <v>165</v>
      </c>
      <c r="AI83" s="539" t="s">
        <v>166</v>
      </c>
      <c r="AJ83" s="539" t="s">
        <v>167</v>
      </c>
      <c r="AK83" s="539" t="s">
        <v>168</v>
      </c>
      <c r="AL83" s="539" t="s">
        <v>128</v>
      </c>
      <c r="AM83" s="539" t="s">
        <v>169</v>
      </c>
      <c r="AN83" s="539" t="s">
        <v>170</v>
      </c>
      <c r="AO83" s="539" t="s">
        <v>171</v>
      </c>
      <c r="AP83" s="539" t="s">
        <v>172</v>
      </c>
      <c r="AQ83" s="539" t="s">
        <v>129</v>
      </c>
      <c r="AR83" s="539" t="s">
        <v>173</v>
      </c>
      <c r="AS83" s="539" t="s">
        <v>174</v>
      </c>
      <c r="AT83" s="539" t="s">
        <v>175</v>
      </c>
      <c r="AU83" s="539" t="s">
        <v>176</v>
      </c>
      <c r="AV83" s="539" t="s">
        <v>130</v>
      </c>
      <c r="AW83" s="539" t="s">
        <v>177</v>
      </c>
      <c r="AX83" s="539" t="s">
        <v>178</v>
      </c>
      <c r="AY83" s="539" t="s">
        <v>179</v>
      </c>
      <c r="AZ83" s="539" t="s">
        <v>180</v>
      </c>
      <c r="BA83" s="539" t="s">
        <v>131</v>
      </c>
      <c r="BB83" s="539" t="s">
        <v>181</v>
      </c>
      <c r="BC83" s="539" t="s">
        <v>182</v>
      </c>
      <c r="BD83" s="539" t="s">
        <v>183</v>
      </c>
      <c r="BE83" s="539" t="s">
        <v>184</v>
      </c>
      <c r="BF83" s="539" t="s">
        <v>132</v>
      </c>
      <c r="BG83" s="539" t="s">
        <v>185</v>
      </c>
      <c r="BH83" s="539" t="s">
        <v>186</v>
      </c>
      <c r="BI83" s="539" t="s">
        <v>187</v>
      </c>
      <c r="BJ83" s="539" t="s">
        <v>188</v>
      </c>
      <c r="BK83" s="539" t="s">
        <v>133</v>
      </c>
      <c r="BL83" s="539" t="s">
        <v>189</v>
      </c>
      <c r="BM83" s="539" t="s">
        <v>190</v>
      </c>
      <c r="BN83" s="539" t="s">
        <v>191</v>
      </c>
      <c r="BO83" s="539" t="s">
        <v>192</v>
      </c>
      <c r="BP83" s="539" t="s">
        <v>134</v>
      </c>
      <c r="BQ83" s="539" t="s">
        <v>193</v>
      </c>
      <c r="BR83" s="539" t="s">
        <v>194</v>
      </c>
      <c r="BS83" s="539" t="s">
        <v>195</v>
      </c>
      <c r="BT83" s="539" t="s">
        <v>196</v>
      </c>
      <c r="BU83" s="539" t="s">
        <v>135</v>
      </c>
      <c r="BV83" s="539" t="s">
        <v>197</v>
      </c>
      <c r="BW83" s="539" t="s">
        <v>198</v>
      </c>
      <c r="BX83" s="539" t="s">
        <v>199</v>
      </c>
      <c r="BY83" s="539" t="s">
        <v>200</v>
      </c>
      <c r="BZ83" s="539" t="s">
        <v>136</v>
      </c>
      <c r="CA83" s="539" t="s">
        <v>201</v>
      </c>
      <c r="CB83" s="539" t="s">
        <v>202</v>
      </c>
      <c r="CC83" s="539" t="s">
        <v>203</v>
      </c>
      <c r="CD83" s="539" t="s">
        <v>204</v>
      </c>
      <c r="CE83" s="539" t="s">
        <v>137</v>
      </c>
      <c r="CF83" s="539" t="s">
        <v>205</v>
      </c>
      <c r="CG83" s="539" t="s">
        <v>206</v>
      </c>
      <c r="CH83" s="539" t="s">
        <v>207</v>
      </c>
      <c r="CI83" s="539" t="s">
        <v>208</v>
      </c>
      <c r="CJ83" s="539" t="s">
        <v>209</v>
      </c>
    </row>
    <row r="84" spans="2:88" ht="14.65" customHeight="1" x14ac:dyDescent="0.2">
      <c r="B84" s="604" t="s">
        <v>328</v>
      </c>
      <c r="C84" s="583" t="s">
        <v>329</v>
      </c>
      <c r="D84" s="584" t="s">
        <v>78</v>
      </c>
      <c r="E84" s="584" t="s">
        <v>330</v>
      </c>
      <c r="F84" s="585">
        <v>2</v>
      </c>
      <c r="G84" s="387">
        <v>0</v>
      </c>
      <c r="H84" s="388">
        <v>0</v>
      </c>
      <c r="I84" s="388">
        <v>0</v>
      </c>
      <c r="J84" s="388">
        <v>0</v>
      </c>
      <c r="K84" s="388">
        <v>0</v>
      </c>
      <c r="L84" s="388">
        <v>0</v>
      </c>
      <c r="M84" s="388">
        <v>0</v>
      </c>
      <c r="N84" s="388">
        <v>0</v>
      </c>
      <c r="O84" s="388">
        <v>0</v>
      </c>
      <c r="P84" s="388">
        <v>0</v>
      </c>
      <c r="Q84" s="388">
        <v>0</v>
      </c>
      <c r="R84" s="388">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c r="BO84" s="388"/>
      <c r="BP84" s="388"/>
      <c r="BQ84" s="388"/>
      <c r="BR84" s="388"/>
      <c r="BS84" s="388"/>
      <c r="BT84" s="388"/>
      <c r="BU84" s="388"/>
      <c r="BV84" s="388"/>
      <c r="BW84" s="388"/>
      <c r="BX84" s="388"/>
      <c r="BY84" s="388"/>
      <c r="BZ84" s="388"/>
      <c r="CA84" s="388"/>
      <c r="CB84" s="388"/>
      <c r="CC84" s="388"/>
      <c r="CD84" s="388"/>
      <c r="CE84" s="388"/>
      <c r="CF84" s="388"/>
      <c r="CG84" s="388"/>
      <c r="CH84" s="388"/>
      <c r="CI84" s="388"/>
      <c r="CJ84" s="388"/>
    </row>
    <row r="85" spans="2:88" ht="14.65" customHeight="1" x14ac:dyDescent="0.2">
      <c r="B85" s="605" t="s">
        <v>331</v>
      </c>
      <c r="C85" s="587" t="s">
        <v>332</v>
      </c>
      <c r="D85" s="588" t="s">
        <v>78</v>
      </c>
      <c r="E85" s="588" t="s">
        <v>330</v>
      </c>
      <c r="F85" s="589">
        <v>2</v>
      </c>
      <c r="G85" s="389">
        <v>0</v>
      </c>
      <c r="H85" s="390">
        <v>0</v>
      </c>
      <c r="I85" s="390">
        <v>0</v>
      </c>
      <c r="J85" s="390">
        <v>0</v>
      </c>
      <c r="K85" s="390">
        <v>0</v>
      </c>
      <c r="L85" s="390">
        <v>0</v>
      </c>
      <c r="M85" s="390">
        <v>0</v>
      </c>
      <c r="N85" s="390">
        <v>0</v>
      </c>
      <c r="O85" s="390">
        <v>0</v>
      </c>
      <c r="P85" s="390">
        <v>0</v>
      </c>
      <c r="Q85" s="390">
        <v>0</v>
      </c>
      <c r="R85" s="390">
        <v>0</v>
      </c>
      <c r="S85" s="390">
        <v>0</v>
      </c>
      <c r="T85" s="390">
        <v>0</v>
      </c>
      <c r="U85" s="390">
        <v>0</v>
      </c>
      <c r="V85" s="390">
        <v>0</v>
      </c>
      <c r="W85" s="390">
        <v>0</v>
      </c>
      <c r="X85" s="390">
        <v>0</v>
      </c>
      <c r="Y85" s="390">
        <v>0</v>
      </c>
      <c r="Z85" s="390">
        <v>0</v>
      </c>
      <c r="AA85" s="390">
        <v>0</v>
      </c>
      <c r="AB85" s="390">
        <v>0</v>
      </c>
      <c r="AC85" s="390">
        <v>0</v>
      </c>
      <c r="AD85" s="390">
        <v>0</v>
      </c>
      <c r="AE85" s="390">
        <v>0</v>
      </c>
      <c r="AF85" s="390">
        <v>0</v>
      </c>
      <c r="AG85" s="390">
        <v>0</v>
      </c>
      <c r="AH85" s="390">
        <v>0</v>
      </c>
      <c r="AI85" s="390">
        <v>0</v>
      </c>
      <c r="AJ85" s="390">
        <v>0</v>
      </c>
      <c r="AK85" s="390">
        <v>0</v>
      </c>
      <c r="AL85" s="390"/>
      <c r="AM85" s="390"/>
      <c r="AN85" s="390"/>
      <c r="AO85" s="390"/>
      <c r="AP85" s="390"/>
      <c r="AQ85" s="390"/>
      <c r="AR85" s="390"/>
      <c r="AS85" s="390"/>
      <c r="AT85" s="390"/>
      <c r="AU85" s="390"/>
      <c r="AV85" s="390"/>
      <c r="AW85" s="390"/>
      <c r="AX85" s="390"/>
      <c r="AY85" s="390"/>
      <c r="AZ85" s="390"/>
      <c r="BA85" s="390"/>
      <c r="BB85" s="390"/>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row>
    <row r="86" spans="2:88" ht="14.65" customHeight="1" x14ac:dyDescent="0.2">
      <c r="B86" s="605" t="s">
        <v>333</v>
      </c>
      <c r="C86" s="587" t="s">
        <v>334</v>
      </c>
      <c r="D86" s="588" t="s">
        <v>78</v>
      </c>
      <c r="E86" s="588" t="s">
        <v>282</v>
      </c>
      <c r="F86" s="589">
        <v>2</v>
      </c>
      <c r="G86" s="389">
        <v>0</v>
      </c>
      <c r="H86" s="390">
        <v>0</v>
      </c>
      <c r="I86" s="390">
        <v>0</v>
      </c>
      <c r="J86" s="390">
        <v>0</v>
      </c>
      <c r="K86" s="390">
        <v>0</v>
      </c>
      <c r="L86" s="390">
        <v>0</v>
      </c>
      <c r="M86" s="390">
        <v>0</v>
      </c>
      <c r="N86" s="390">
        <v>0</v>
      </c>
      <c r="O86" s="390">
        <v>0</v>
      </c>
      <c r="P86" s="390">
        <v>0</v>
      </c>
      <c r="Q86" s="390">
        <v>0</v>
      </c>
      <c r="R86" s="390">
        <v>0</v>
      </c>
      <c r="S86" s="390">
        <v>0</v>
      </c>
      <c r="T86" s="390">
        <v>0</v>
      </c>
      <c r="U86" s="390">
        <v>0</v>
      </c>
      <c r="V86" s="390">
        <v>0</v>
      </c>
      <c r="W86" s="390">
        <v>0</v>
      </c>
      <c r="X86" s="390">
        <v>0</v>
      </c>
      <c r="Y86" s="390">
        <v>0</v>
      </c>
      <c r="Z86" s="390">
        <v>0</v>
      </c>
      <c r="AA86" s="390">
        <v>0</v>
      </c>
      <c r="AB86" s="390">
        <v>0</v>
      </c>
      <c r="AC86" s="390">
        <v>0</v>
      </c>
      <c r="AD86" s="390">
        <v>0</v>
      </c>
      <c r="AE86" s="390">
        <v>0</v>
      </c>
      <c r="AF86" s="390">
        <v>0</v>
      </c>
      <c r="AG86" s="390">
        <v>0</v>
      </c>
      <c r="AH86" s="390">
        <v>0</v>
      </c>
      <c r="AI86" s="390">
        <v>0</v>
      </c>
      <c r="AJ86" s="390">
        <v>0</v>
      </c>
      <c r="AK86" s="390">
        <v>0</v>
      </c>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row>
    <row r="87" spans="2:88" x14ac:dyDescent="0.2">
      <c r="B87" s="605" t="s">
        <v>335</v>
      </c>
      <c r="C87" s="587" t="s">
        <v>336</v>
      </c>
      <c r="D87" s="588" t="s">
        <v>78</v>
      </c>
      <c r="E87" s="588" t="s">
        <v>330</v>
      </c>
      <c r="F87" s="589">
        <v>2</v>
      </c>
      <c r="G87" s="389">
        <v>0</v>
      </c>
      <c r="H87" s="390">
        <v>0</v>
      </c>
      <c r="I87" s="390">
        <v>0</v>
      </c>
      <c r="J87" s="390">
        <v>0</v>
      </c>
      <c r="K87" s="390">
        <v>0</v>
      </c>
      <c r="L87" s="390">
        <v>0</v>
      </c>
      <c r="M87" s="390">
        <v>0</v>
      </c>
      <c r="N87" s="390">
        <v>0</v>
      </c>
      <c r="O87" s="390">
        <v>0</v>
      </c>
      <c r="P87" s="390">
        <v>0</v>
      </c>
      <c r="Q87" s="390">
        <v>0</v>
      </c>
      <c r="R87" s="390">
        <v>0</v>
      </c>
      <c r="S87" s="390">
        <v>0</v>
      </c>
      <c r="T87" s="390">
        <v>0</v>
      </c>
      <c r="U87" s="390">
        <v>0</v>
      </c>
      <c r="V87" s="390">
        <v>0</v>
      </c>
      <c r="W87" s="390">
        <v>0</v>
      </c>
      <c r="X87" s="390">
        <v>0</v>
      </c>
      <c r="Y87" s="390">
        <v>0</v>
      </c>
      <c r="Z87" s="390">
        <v>0</v>
      </c>
      <c r="AA87" s="390">
        <v>0</v>
      </c>
      <c r="AB87" s="390">
        <v>0</v>
      </c>
      <c r="AC87" s="390">
        <v>0</v>
      </c>
      <c r="AD87" s="390">
        <v>0</v>
      </c>
      <c r="AE87" s="390">
        <v>0</v>
      </c>
      <c r="AF87" s="390">
        <v>0</v>
      </c>
      <c r="AG87" s="390">
        <v>0</v>
      </c>
      <c r="AH87" s="390">
        <v>0</v>
      </c>
      <c r="AI87" s="390">
        <v>0</v>
      </c>
      <c r="AJ87" s="390">
        <v>0</v>
      </c>
      <c r="AK87" s="390">
        <v>0</v>
      </c>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row>
    <row r="88" spans="2:88" x14ac:dyDescent="0.2">
      <c r="B88" s="605" t="s">
        <v>337</v>
      </c>
      <c r="C88" s="587" t="s">
        <v>338</v>
      </c>
      <c r="D88" s="588" t="s">
        <v>78</v>
      </c>
      <c r="E88" s="588" t="s">
        <v>282</v>
      </c>
      <c r="F88" s="589">
        <v>2</v>
      </c>
      <c r="G88" s="389">
        <v>0</v>
      </c>
      <c r="H88" s="390">
        <v>0</v>
      </c>
      <c r="I88" s="390">
        <v>0</v>
      </c>
      <c r="J88" s="390">
        <v>0</v>
      </c>
      <c r="K88" s="390">
        <v>0</v>
      </c>
      <c r="L88" s="390">
        <v>0</v>
      </c>
      <c r="M88" s="390">
        <v>0</v>
      </c>
      <c r="N88" s="390">
        <v>0</v>
      </c>
      <c r="O88" s="390">
        <v>0</v>
      </c>
      <c r="P88" s="390">
        <v>0</v>
      </c>
      <c r="Q88" s="390">
        <v>0</v>
      </c>
      <c r="R88" s="390">
        <v>0</v>
      </c>
      <c r="S88" s="390">
        <v>0</v>
      </c>
      <c r="T88" s="390">
        <v>0</v>
      </c>
      <c r="U88" s="390">
        <v>0</v>
      </c>
      <c r="V88" s="390">
        <v>0</v>
      </c>
      <c r="W88" s="390">
        <v>0</v>
      </c>
      <c r="X88" s="390">
        <v>0</v>
      </c>
      <c r="Y88" s="390">
        <v>0</v>
      </c>
      <c r="Z88" s="390">
        <v>0</v>
      </c>
      <c r="AA88" s="390">
        <v>0</v>
      </c>
      <c r="AB88" s="390">
        <v>0</v>
      </c>
      <c r="AC88" s="390">
        <v>0</v>
      </c>
      <c r="AD88" s="390">
        <v>0</v>
      </c>
      <c r="AE88" s="390">
        <v>0</v>
      </c>
      <c r="AF88" s="390">
        <v>0</v>
      </c>
      <c r="AG88" s="390">
        <v>0</v>
      </c>
      <c r="AH88" s="390">
        <v>0</v>
      </c>
      <c r="AI88" s="390">
        <v>0</v>
      </c>
      <c r="AJ88" s="390">
        <v>0</v>
      </c>
      <c r="AK88" s="390">
        <v>0</v>
      </c>
      <c r="AL88" s="390"/>
      <c r="AM88" s="390"/>
      <c r="AN88" s="390"/>
      <c r="AO88" s="390"/>
      <c r="AP88" s="390"/>
      <c r="AQ88" s="390"/>
      <c r="AR88" s="390"/>
      <c r="AS88" s="390"/>
      <c r="AT88" s="390"/>
      <c r="AU88" s="390"/>
      <c r="AV88" s="390"/>
      <c r="AW88" s="390"/>
      <c r="AX88" s="390"/>
      <c r="AY88" s="390"/>
      <c r="AZ88" s="390"/>
      <c r="BA88" s="390"/>
      <c r="BB88" s="390"/>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row>
    <row r="89" spans="2:88" x14ac:dyDescent="0.2">
      <c r="B89" s="605" t="s">
        <v>339</v>
      </c>
      <c r="C89" s="587" t="s">
        <v>340</v>
      </c>
      <c r="D89" s="588" t="s">
        <v>78</v>
      </c>
      <c r="E89" s="588" t="s">
        <v>330</v>
      </c>
      <c r="F89" s="589">
        <v>2</v>
      </c>
      <c r="G89" s="389">
        <v>0</v>
      </c>
      <c r="H89" s="390">
        <v>0</v>
      </c>
      <c r="I89" s="390">
        <v>0</v>
      </c>
      <c r="J89" s="390">
        <v>0</v>
      </c>
      <c r="K89" s="390">
        <v>0</v>
      </c>
      <c r="L89" s="390">
        <v>0</v>
      </c>
      <c r="M89" s="390">
        <v>0</v>
      </c>
      <c r="N89" s="390">
        <v>0</v>
      </c>
      <c r="O89" s="390">
        <v>0</v>
      </c>
      <c r="P89" s="390">
        <v>0</v>
      </c>
      <c r="Q89" s="390">
        <v>0</v>
      </c>
      <c r="R89" s="390">
        <v>0</v>
      </c>
      <c r="S89" s="390">
        <v>0</v>
      </c>
      <c r="T89" s="390">
        <v>0</v>
      </c>
      <c r="U89" s="390">
        <v>0</v>
      </c>
      <c r="V89" s="390">
        <v>0</v>
      </c>
      <c r="W89" s="390">
        <v>0</v>
      </c>
      <c r="X89" s="390">
        <v>0</v>
      </c>
      <c r="Y89" s="390">
        <v>0</v>
      </c>
      <c r="Z89" s="390">
        <v>0</v>
      </c>
      <c r="AA89" s="390">
        <v>0</v>
      </c>
      <c r="AB89" s="390">
        <v>0</v>
      </c>
      <c r="AC89" s="390">
        <v>0</v>
      </c>
      <c r="AD89" s="390">
        <v>0</v>
      </c>
      <c r="AE89" s="390">
        <v>0</v>
      </c>
      <c r="AF89" s="390">
        <v>0</v>
      </c>
      <c r="AG89" s="390">
        <v>0</v>
      </c>
      <c r="AH89" s="390">
        <v>0</v>
      </c>
      <c r="AI89" s="390">
        <v>0</v>
      </c>
      <c r="AJ89" s="390">
        <v>0</v>
      </c>
      <c r="AK89" s="390">
        <v>0</v>
      </c>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row>
    <row r="90" spans="2:88" x14ac:dyDescent="0.2">
      <c r="B90" s="605" t="s">
        <v>341</v>
      </c>
      <c r="C90" s="587" t="s">
        <v>342</v>
      </c>
      <c r="D90" s="588" t="s">
        <v>78</v>
      </c>
      <c r="E90" s="588" t="s">
        <v>330</v>
      </c>
      <c r="F90" s="589">
        <v>2</v>
      </c>
      <c r="G90" s="389">
        <v>0</v>
      </c>
      <c r="H90" s="390">
        <v>0</v>
      </c>
      <c r="I90" s="390">
        <v>0</v>
      </c>
      <c r="J90" s="390">
        <v>0</v>
      </c>
      <c r="K90" s="390">
        <v>0</v>
      </c>
      <c r="L90" s="390">
        <v>0</v>
      </c>
      <c r="M90" s="390">
        <v>0</v>
      </c>
      <c r="N90" s="390">
        <v>0</v>
      </c>
      <c r="O90" s="390">
        <v>0</v>
      </c>
      <c r="P90" s="390">
        <v>0</v>
      </c>
      <c r="Q90" s="390">
        <v>0</v>
      </c>
      <c r="R90" s="390">
        <v>0</v>
      </c>
      <c r="S90" s="390">
        <v>0</v>
      </c>
      <c r="T90" s="390">
        <v>0</v>
      </c>
      <c r="U90" s="390">
        <v>0</v>
      </c>
      <c r="V90" s="390">
        <v>0</v>
      </c>
      <c r="W90" s="390">
        <v>0</v>
      </c>
      <c r="X90" s="390">
        <v>0</v>
      </c>
      <c r="Y90" s="390">
        <v>0</v>
      </c>
      <c r="Z90" s="390">
        <v>0</v>
      </c>
      <c r="AA90" s="390">
        <v>0</v>
      </c>
      <c r="AB90" s="390">
        <v>0</v>
      </c>
      <c r="AC90" s="390">
        <v>0</v>
      </c>
      <c r="AD90" s="390">
        <v>0</v>
      </c>
      <c r="AE90" s="390">
        <v>0</v>
      </c>
      <c r="AF90" s="390">
        <v>0</v>
      </c>
      <c r="AG90" s="390">
        <v>0</v>
      </c>
      <c r="AH90" s="390">
        <v>0</v>
      </c>
      <c r="AI90" s="390">
        <v>0</v>
      </c>
      <c r="AJ90" s="390">
        <v>0</v>
      </c>
      <c r="AK90" s="390">
        <v>0</v>
      </c>
      <c r="AL90" s="390"/>
      <c r="AM90" s="390"/>
      <c r="AN90" s="390"/>
      <c r="AO90" s="390"/>
      <c r="AP90" s="390"/>
      <c r="AQ90" s="390"/>
      <c r="AR90" s="390"/>
      <c r="AS90" s="390"/>
      <c r="AT90" s="390"/>
      <c r="AU90" s="390"/>
      <c r="AV90" s="390"/>
      <c r="AW90" s="390"/>
      <c r="AX90" s="390"/>
      <c r="AY90" s="390"/>
      <c r="AZ90" s="390"/>
      <c r="BA90" s="390"/>
      <c r="BB90" s="390"/>
      <c r="BC90" s="390"/>
      <c r="BD90" s="390"/>
      <c r="BE90" s="390"/>
      <c r="BF90" s="390"/>
      <c r="BG90" s="390"/>
      <c r="BH90" s="390"/>
      <c r="BI90" s="390"/>
      <c r="BJ90" s="390"/>
      <c r="BK90" s="390"/>
      <c r="BL90" s="390"/>
      <c r="BM90" s="390"/>
      <c r="BN90" s="390"/>
      <c r="BO90" s="390"/>
      <c r="BP90" s="390"/>
      <c r="BQ90" s="390"/>
      <c r="BR90" s="390"/>
      <c r="BS90" s="390"/>
      <c r="BT90" s="390"/>
      <c r="BU90" s="390"/>
      <c r="BV90" s="390"/>
      <c r="BW90" s="390"/>
      <c r="BX90" s="390"/>
      <c r="BY90" s="390"/>
      <c r="BZ90" s="390"/>
      <c r="CA90" s="390"/>
      <c r="CB90" s="390"/>
      <c r="CC90" s="390"/>
      <c r="CD90" s="390"/>
      <c r="CE90" s="390"/>
      <c r="CF90" s="390"/>
      <c r="CG90" s="390"/>
      <c r="CH90" s="390"/>
      <c r="CI90" s="390"/>
      <c r="CJ90" s="390"/>
    </row>
    <row r="91" spans="2:88" ht="15" thickBot="1" x14ac:dyDescent="0.25">
      <c r="B91" s="606" t="s">
        <v>343</v>
      </c>
      <c r="C91" s="607" t="s">
        <v>344</v>
      </c>
      <c r="D91" s="608" t="s">
        <v>78</v>
      </c>
      <c r="E91" s="608" t="s">
        <v>282</v>
      </c>
      <c r="F91" s="609">
        <v>2</v>
      </c>
      <c r="G91" s="391">
        <v>0</v>
      </c>
      <c r="H91" s="392">
        <v>0</v>
      </c>
      <c r="I91" s="392">
        <v>0</v>
      </c>
      <c r="J91" s="392">
        <v>0</v>
      </c>
      <c r="K91" s="392">
        <v>0</v>
      </c>
      <c r="L91" s="392">
        <v>0</v>
      </c>
      <c r="M91" s="392">
        <v>0</v>
      </c>
      <c r="N91" s="392">
        <v>0</v>
      </c>
      <c r="O91" s="392">
        <v>0</v>
      </c>
      <c r="P91" s="392">
        <v>0</v>
      </c>
      <c r="Q91" s="392">
        <v>0</v>
      </c>
      <c r="R91" s="392">
        <v>0</v>
      </c>
      <c r="S91" s="392">
        <v>0</v>
      </c>
      <c r="T91" s="392">
        <v>0</v>
      </c>
      <c r="U91" s="392">
        <v>0</v>
      </c>
      <c r="V91" s="392">
        <v>0</v>
      </c>
      <c r="W91" s="392">
        <v>0</v>
      </c>
      <c r="X91" s="392">
        <v>0</v>
      </c>
      <c r="Y91" s="392">
        <v>0</v>
      </c>
      <c r="Z91" s="392">
        <v>0</v>
      </c>
      <c r="AA91" s="392">
        <v>0</v>
      </c>
      <c r="AB91" s="392">
        <v>0</v>
      </c>
      <c r="AC91" s="392">
        <v>0</v>
      </c>
      <c r="AD91" s="392">
        <v>0</v>
      </c>
      <c r="AE91" s="392">
        <v>0</v>
      </c>
      <c r="AF91" s="392">
        <v>0</v>
      </c>
      <c r="AG91" s="392">
        <v>0</v>
      </c>
      <c r="AH91" s="392">
        <v>0</v>
      </c>
      <c r="AI91" s="392">
        <v>0</v>
      </c>
      <c r="AJ91" s="392">
        <v>0</v>
      </c>
      <c r="AK91" s="392">
        <v>0</v>
      </c>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row>
  </sheetData>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C402"/>
  <sheetViews>
    <sheetView topLeftCell="A63" zoomScale="63" zoomScaleNormal="63" workbookViewId="0">
      <selection activeCell="G63" sqref="G63"/>
    </sheetView>
  </sheetViews>
  <sheetFormatPr defaultColWidth="9.21875" defaultRowHeight="14.25" x14ac:dyDescent="0.2"/>
  <cols>
    <col min="1" max="1" width="2.21875" style="57" customWidth="1"/>
    <col min="2" max="3" width="34.77734375" style="57" customWidth="1"/>
    <col min="4" max="4" width="34.21875" style="57" customWidth="1"/>
    <col min="5" max="5" width="7.77734375" style="57" customWidth="1"/>
    <col min="6" max="6" width="14.44140625" style="57" customWidth="1"/>
    <col min="7" max="86" width="8.21875" style="57" customWidth="1"/>
    <col min="87" max="87" width="9.21875" style="57" customWidth="1"/>
    <col min="88" max="88" width="8.21875" style="57" bestFit="1" customWidth="1"/>
    <col min="89" max="89" width="10.77734375" style="57" customWidth="1"/>
    <col min="90" max="90" width="44.109375" style="57" customWidth="1"/>
    <col min="91" max="91" width="4.44140625" style="57" hidden="1" customWidth="1"/>
    <col min="92" max="92" width="0" style="57" hidden="1" customWidth="1"/>
    <col min="93" max="93" width="7" style="57" hidden="1" customWidth="1"/>
    <col min="94" max="94" width="4.5546875" style="57" hidden="1" customWidth="1"/>
    <col min="95" max="97" width="4.77734375" style="57" hidden="1" customWidth="1"/>
    <col min="98" max="98" width="7.77734375" style="57" hidden="1" customWidth="1"/>
    <col min="99" max="99" width="6.77734375" style="57" hidden="1" customWidth="1"/>
    <col min="100" max="100" width="4.77734375" style="57" hidden="1" customWidth="1"/>
    <col min="101" max="103" width="5.44140625" style="57" hidden="1" customWidth="1"/>
    <col min="104" max="104" width="4.77734375" style="57" hidden="1" customWidth="1"/>
    <col min="105" max="105" width="3.77734375" style="57" hidden="1" customWidth="1"/>
    <col min="106" max="107" width="5.44140625" style="57" hidden="1" customWidth="1"/>
    <col min="108" max="235" width="9.21875" style="57"/>
    <col min="236" max="236" width="1.21875" style="57" customWidth="1"/>
    <col min="237" max="237" width="8.21875" style="57" customWidth="1"/>
    <col min="238" max="238" width="8.77734375" style="57" customWidth="1"/>
    <col min="239" max="239" width="24.5546875" style="57" customWidth="1"/>
    <col min="240" max="240" width="22.44140625" style="57" customWidth="1"/>
    <col min="241" max="241" width="9.77734375" style="57" customWidth="1"/>
    <col min="242" max="242" width="8.44140625" style="57" bestFit="1" customWidth="1"/>
    <col min="243" max="243" width="16.77734375" style="57" customWidth="1"/>
    <col min="244" max="271" width="12" style="57" customWidth="1"/>
    <col min="272" max="491" width="9.21875" style="57"/>
    <col min="492" max="492" width="1.21875" style="57" customWidth="1"/>
    <col min="493" max="493" width="8.21875" style="57" customWidth="1"/>
    <col min="494" max="494" width="8.77734375" style="57" customWidth="1"/>
    <col min="495" max="495" width="24.5546875" style="57" customWidth="1"/>
    <col min="496" max="496" width="22.44140625" style="57" customWidth="1"/>
    <col min="497" max="497" width="9.77734375" style="57" customWidth="1"/>
    <col min="498" max="498" width="8.44140625" style="57" bestFit="1" customWidth="1"/>
    <col min="499" max="499" width="16.77734375" style="57" customWidth="1"/>
    <col min="500" max="527" width="12" style="57" customWidth="1"/>
    <col min="528" max="747" width="9.21875" style="57"/>
    <col min="748" max="748" width="1.21875" style="57" customWidth="1"/>
    <col min="749" max="749" width="8.21875" style="57" customWidth="1"/>
    <col min="750" max="750" width="8.77734375" style="57" customWidth="1"/>
    <col min="751" max="751" width="24.5546875" style="57" customWidth="1"/>
    <col min="752" max="752" width="22.44140625" style="57" customWidth="1"/>
    <col min="753" max="753" width="9.77734375" style="57" customWidth="1"/>
    <col min="754" max="754" width="8.44140625" style="57" bestFit="1" customWidth="1"/>
    <col min="755" max="755" width="16.77734375" style="57" customWidth="1"/>
    <col min="756" max="783" width="12" style="57" customWidth="1"/>
    <col min="784" max="1003" width="9.21875" style="57"/>
    <col min="1004" max="1004" width="1.21875" style="57" customWidth="1"/>
    <col min="1005" max="1005" width="8.21875" style="57" customWidth="1"/>
    <col min="1006" max="1006" width="8.77734375" style="57" customWidth="1"/>
    <col min="1007" max="1007" width="24.5546875" style="57" customWidth="1"/>
    <col min="1008" max="1008" width="22.44140625" style="57" customWidth="1"/>
    <col min="1009" max="1009" width="9.77734375" style="57" customWidth="1"/>
    <col min="1010" max="1010" width="8.44140625" style="57" bestFit="1" customWidth="1"/>
    <col min="1011" max="1011" width="16.77734375" style="57" customWidth="1"/>
    <col min="1012" max="1039" width="12" style="57" customWidth="1"/>
    <col min="1040" max="1259" width="9.21875" style="57"/>
    <col min="1260" max="1260" width="1.21875" style="57" customWidth="1"/>
    <col min="1261" max="1261" width="8.21875" style="57" customWidth="1"/>
    <col min="1262" max="1262" width="8.77734375" style="57" customWidth="1"/>
    <col min="1263" max="1263" width="24.5546875" style="57" customWidth="1"/>
    <col min="1264" max="1264" width="22.44140625" style="57" customWidth="1"/>
    <col min="1265" max="1265" width="9.77734375" style="57" customWidth="1"/>
    <col min="1266" max="1266" width="8.44140625" style="57" bestFit="1" customWidth="1"/>
    <col min="1267" max="1267" width="16.77734375" style="57" customWidth="1"/>
    <col min="1268" max="1295" width="12" style="57" customWidth="1"/>
    <col min="1296" max="1515" width="9.21875" style="57"/>
    <col min="1516" max="1516" width="1.21875" style="57" customWidth="1"/>
    <col min="1517" max="1517" width="8.21875" style="57" customWidth="1"/>
    <col min="1518" max="1518" width="8.77734375" style="57" customWidth="1"/>
    <col min="1519" max="1519" width="24.5546875" style="57" customWidth="1"/>
    <col min="1520" max="1520" width="22.44140625" style="57" customWidth="1"/>
    <col min="1521" max="1521" width="9.77734375" style="57" customWidth="1"/>
    <col min="1522" max="1522" width="8.44140625" style="57" bestFit="1" customWidth="1"/>
    <col min="1523" max="1523" width="16.77734375" style="57" customWidth="1"/>
    <col min="1524" max="1551" width="12" style="57" customWidth="1"/>
    <col min="1552" max="1771" width="9.21875" style="57"/>
    <col min="1772" max="1772" width="1.21875" style="57" customWidth="1"/>
    <col min="1773" max="1773" width="8.21875" style="57" customWidth="1"/>
    <col min="1774" max="1774" width="8.77734375" style="57" customWidth="1"/>
    <col min="1775" max="1775" width="24.5546875" style="57" customWidth="1"/>
    <col min="1776" max="1776" width="22.44140625" style="57" customWidth="1"/>
    <col min="1777" max="1777" width="9.77734375" style="57" customWidth="1"/>
    <col min="1778" max="1778" width="8.44140625" style="57" bestFit="1" customWidth="1"/>
    <col min="1779" max="1779" width="16.77734375" style="57" customWidth="1"/>
    <col min="1780" max="1807" width="12" style="57" customWidth="1"/>
    <col min="1808" max="2027" width="9.21875" style="57"/>
    <col min="2028" max="2028" width="1.21875" style="57" customWidth="1"/>
    <col min="2029" max="2029" width="8.21875" style="57" customWidth="1"/>
    <col min="2030" max="2030" width="8.77734375" style="57" customWidth="1"/>
    <col min="2031" max="2031" width="24.5546875" style="57" customWidth="1"/>
    <col min="2032" max="2032" width="22.44140625" style="57" customWidth="1"/>
    <col min="2033" max="2033" width="9.77734375" style="57" customWidth="1"/>
    <col min="2034" max="2034" width="8.44140625" style="57" bestFit="1" customWidth="1"/>
    <col min="2035" max="2035" width="16.77734375" style="57" customWidth="1"/>
    <col min="2036" max="2063" width="12" style="57" customWidth="1"/>
    <col min="2064" max="2283" width="9.21875" style="57"/>
    <col min="2284" max="2284" width="1.21875" style="57" customWidth="1"/>
    <col min="2285" max="2285" width="8.21875" style="57" customWidth="1"/>
    <col min="2286" max="2286" width="8.77734375" style="57" customWidth="1"/>
    <col min="2287" max="2287" width="24.5546875" style="57" customWidth="1"/>
    <col min="2288" max="2288" width="22.44140625" style="57" customWidth="1"/>
    <col min="2289" max="2289" width="9.77734375" style="57" customWidth="1"/>
    <col min="2290" max="2290" width="8.44140625" style="57" bestFit="1" customWidth="1"/>
    <col min="2291" max="2291" width="16.77734375" style="57" customWidth="1"/>
    <col min="2292" max="2319" width="12" style="57" customWidth="1"/>
    <col min="2320" max="2539" width="9.21875" style="57"/>
    <col min="2540" max="2540" width="1.21875" style="57" customWidth="1"/>
    <col min="2541" max="2541" width="8.21875" style="57" customWidth="1"/>
    <col min="2542" max="2542" width="8.77734375" style="57" customWidth="1"/>
    <col min="2543" max="2543" width="24.5546875" style="57" customWidth="1"/>
    <col min="2544" max="2544" width="22.44140625" style="57" customWidth="1"/>
    <col min="2545" max="2545" width="9.77734375" style="57" customWidth="1"/>
    <col min="2546" max="2546" width="8.44140625" style="57" bestFit="1" customWidth="1"/>
    <col min="2547" max="2547" width="16.77734375" style="57" customWidth="1"/>
    <col min="2548" max="2575" width="12" style="57" customWidth="1"/>
    <col min="2576" max="2795" width="9.21875" style="57"/>
    <col min="2796" max="2796" width="1.21875" style="57" customWidth="1"/>
    <col min="2797" max="2797" width="8.21875" style="57" customWidth="1"/>
    <col min="2798" max="2798" width="8.77734375" style="57" customWidth="1"/>
    <col min="2799" max="2799" width="24.5546875" style="57" customWidth="1"/>
    <col min="2800" max="2800" width="22.44140625" style="57" customWidth="1"/>
    <col min="2801" max="2801" width="9.77734375" style="57" customWidth="1"/>
    <col min="2802" max="2802" width="8.44140625" style="57" bestFit="1" customWidth="1"/>
    <col min="2803" max="2803" width="16.77734375" style="57" customWidth="1"/>
    <col min="2804" max="2831" width="12" style="57" customWidth="1"/>
    <col min="2832" max="3051" width="9.21875" style="57"/>
    <col min="3052" max="3052" width="1.21875" style="57" customWidth="1"/>
    <col min="3053" max="3053" width="8.21875" style="57" customWidth="1"/>
    <col min="3054" max="3054" width="8.77734375" style="57" customWidth="1"/>
    <col min="3055" max="3055" width="24.5546875" style="57" customWidth="1"/>
    <col min="3056" max="3056" width="22.44140625" style="57" customWidth="1"/>
    <col min="3057" max="3057" width="9.77734375" style="57" customWidth="1"/>
    <col min="3058" max="3058" width="8.44140625" style="57" bestFit="1" customWidth="1"/>
    <col min="3059" max="3059" width="16.77734375" style="57" customWidth="1"/>
    <col min="3060" max="3087" width="12" style="57" customWidth="1"/>
    <col min="3088" max="3307" width="9.21875" style="57"/>
    <col min="3308" max="3308" width="1.21875" style="57" customWidth="1"/>
    <col min="3309" max="3309" width="8.21875" style="57" customWidth="1"/>
    <col min="3310" max="3310" width="8.77734375" style="57" customWidth="1"/>
    <col min="3311" max="3311" width="24.5546875" style="57" customWidth="1"/>
    <col min="3312" max="3312" width="22.44140625" style="57" customWidth="1"/>
    <col min="3313" max="3313" width="9.77734375" style="57" customWidth="1"/>
    <col min="3314" max="3314" width="8.44140625" style="57" bestFit="1" customWidth="1"/>
    <col min="3315" max="3315" width="16.77734375" style="57" customWidth="1"/>
    <col min="3316" max="3343" width="12" style="57" customWidth="1"/>
    <col min="3344" max="3563" width="9.21875" style="57"/>
    <col min="3564" max="3564" width="1.21875" style="57" customWidth="1"/>
    <col min="3565" max="3565" width="8.21875" style="57" customWidth="1"/>
    <col min="3566" max="3566" width="8.77734375" style="57" customWidth="1"/>
    <col min="3567" max="3567" width="24.5546875" style="57" customWidth="1"/>
    <col min="3568" max="3568" width="22.44140625" style="57" customWidth="1"/>
    <col min="3569" max="3569" width="9.77734375" style="57" customWidth="1"/>
    <col min="3570" max="3570" width="8.44140625" style="57" bestFit="1" customWidth="1"/>
    <col min="3571" max="3571" width="16.77734375" style="57" customWidth="1"/>
    <col min="3572" max="3599" width="12" style="57" customWidth="1"/>
    <col min="3600" max="3819" width="9.21875" style="57"/>
    <col min="3820" max="3820" width="1.21875" style="57" customWidth="1"/>
    <col min="3821" max="3821" width="8.21875" style="57" customWidth="1"/>
    <col min="3822" max="3822" width="8.77734375" style="57" customWidth="1"/>
    <col min="3823" max="3823" width="24.5546875" style="57" customWidth="1"/>
    <col min="3824" max="3824" width="22.44140625" style="57" customWidth="1"/>
    <col min="3825" max="3825" width="9.77734375" style="57" customWidth="1"/>
    <col min="3826" max="3826" width="8.44140625" style="57" bestFit="1" customWidth="1"/>
    <col min="3827" max="3827" width="16.77734375" style="57" customWidth="1"/>
    <col min="3828" max="3855" width="12" style="57" customWidth="1"/>
    <col min="3856" max="4075" width="9.21875" style="57"/>
    <col min="4076" max="4076" width="1.21875" style="57" customWidth="1"/>
    <col min="4077" max="4077" width="8.21875" style="57" customWidth="1"/>
    <col min="4078" max="4078" width="8.77734375" style="57" customWidth="1"/>
    <col min="4079" max="4079" width="24.5546875" style="57" customWidth="1"/>
    <col min="4080" max="4080" width="22.44140625" style="57" customWidth="1"/>
    <col min="4081" max="4081" width="9.77734375" style="57" customWidth="1"/>
    <col min="4082" max="4082" width="8.44140625" style="57" bestFit="1" customWidth="1"/>
    <col min="4083" max="4083" width="16.77734375" style="57" customWidth="1"/>
    <col min="4084" max="4111" width="12" style="57" customWidth="1"/>
    <col min="4112" max="4331" width="9.21875" style="57"/>
    <col min="4332" max="4332" width="1.21875" style="57" customWidth="1"/>
    <col min="4333" max="4333" width="8.21875" style="57" customWidth="1"/>
    <col min="4334" max="4334" width="8.77734375" style="57" customWidth="1"/>
    <col min="4335" max="4335" width="24.5546875" style="57" customWidth="1"/>
    <col min="4336" max="4336" width="22.44140625" style="57" customWidth="1"/>
    <col min="4337" max="4337" width="9.77734375" style="57" customWidth="1"/>
    <col min="4338" max="4338" width="8.44140625" style="57" bestFit="1" customWidth="1"/>
    <col min="4339" max="4339" width="16.77734375" style="57" customWidth="1"/>
    <col min="4340" max="4367" width="12" style="57" customWidth="1"/>
    <col min="4368" max="4587" width="9.21875" style="57"/>
    <col min="4588" max="4588" width="1.21875" style="57" customWidth="1"/>
    <col min="4589" max="4589" width="8.21875" style="57" customWidth="1"/>
    <col min="4590" max="4590" width="8.77734375" style="57" customWidth="1"/>
    <col min="4591" max="4591" width="24.5546875" style="57" customWidth="1"/>
    <col min="4592" max="4592" width="22.44140625" style="57" customWidth="1"/>
    <col min="4593" max="4593" width="9.77734375" style="57" customWidth="1"/>
    <col min="4594" max="4594" width="8.44140625" style="57" bestFit="1" customWidth="1"/>
    <col min="4595" max="4595" width="16.77734375" style="57" customWidth="1"/>
    <col min="4596" max="4623" width="12" style="57" customWidth="1"/>
    <col min="4624" max="4843" width="9.21875" style="57"/>
    <col min="4844" max="4844" width="1.21875" style="57" customWidth="1"/>
    <col min="4845" max="4845" width="8.21875" style="57" customWidth="1"/>
    <col min="4846" max="4846" width="8.77734375" style="57" customWidth="1"/>
    <col min="4847" max="4847" width="24.5546875" style="57" customWidth="1"/>
    <col min="4848" max="4848" width="22.44140625" style="57" customWidth="1"/>
    <col min="4849" max="4849" width="9.77734375" style="57" customWidth="1"/>
    <col min="4850" max="4850" width="8.44140625" style="57" bestFit="1" customWidth="1"/>
    <col min="4851" max="4851" width="16.77734375" style="57" customWidth="1"/>
    <col min="4852" max="4879" width="12" style="57" customWidth="1"/>
    <col min="4880" max="5099" width="9.21875" style="57"/>
    <col min="5100" max="5100" width="1.21875" style="57" customWidth="1"/>
    <col min="5101" max="5101" width="8.21875" style="57" customWidth="1"/>
    <col min="5102" max="5102" width="8.77734375" style="57" customWidth="1"/>
    <col min="5103" max="5103" width="24.5546875" style="57" customWidth="1"/>
    <col min="5104" max="5104" width="22.44140625" style="57" customWidth="1"/>
    <col min="5105" max="5105" width="9.77734375" style="57" customWidth="1"/>
    <col min="5106" max="5106" width="8.44140625" style="57" bestFit="1" customWidth="1"/>
    <col min="5107" max="5107" width="16.77734375" style="57" customWidth="1"/>
    <col min="5108" max="5135" width="12" style="57" customWidth="1"/>
    <col min="5136" max="5355" width="9.21875" style="57"/>
    <col min="5356" max="5356" width="1.21875" style="57" customWidth="1"/>
    <col min="5357" max="5357" width="8.21875" style="57" customWidth="1"/>
    <col min="5358" max="5358" width="8.77734375" style="57" customWidth="1"/>
    <col min="5359" max="5359" width="24.5546875" style="57" customWidth="1"/>
    <col min="5360" max="5360" width="22.44140625" style="57" customWidth="1"/>
    <col min="5361" max="5361" width="9.77734375" style="57" customWidth="1"/>
    <col min="5362" max="5362" width="8.44140625" style="57" bestFit="1" customWidth="1"/>
    <col min="5363" max="5363" width="16.77734375" style="57" customWidth="1"/>
    <col min="5364" max="5391" width="12" style="57" customWidth="1"/>
    <col min="5392" max="5611" width="9.21875" style="57"/>
    <col min="5612" max="5612" width="1.21875" style="57" customWidth="1"/>
    <col min="5613" max="5613" width="8.21875" style="57" customWidth="1"/>
    <col min="5614" max="5614" width="8.77734375" style="57" customWidth="1"/>
    <col min="5615" max="5615" width="24.5546875" style="57" customWidth="1"/>
    <col min="5616" max="5616" width="22.44140625" style="57" customWidth="1"/>
    <col min="5617" max="5617" width="9.77734375" style="57" customWidth="1"/>
    <col min="5618" max="5618" width="8.44140625" style="57" bestFit="1" customWidth="1"/>
    <col min="5619" max="5619" width="16.77734375" style="57" customWidth="1"/>
    <col min="5620" max="5647" width="12" style="57" customWidth="1"/>
    <col min="5648" max="5867" width="9.21875" style="57"/>
    <col min="5868" max="5868" width="1.21875" style="57" customWidth="1"/>
    <col min="5869" max="5869" width="8.21875" style="57" customWidth="1"/>
    <col min="5870" max="5870" width="8.77734375" style="57" customWidth="1"/>
    <col min="5871" max="5871" width="24.5546875" style="57" customWidth="1"/>
    <col min="5872" max="5872" width="22.44140625" style="57" customWidth="1"/>
    <col min="5873" max="5873" width="9.77734375" style="57" customWidth="1"/>
    <col min="5874" max="5874" width="8.44140625" style="57" bestFit="1" customWidth="1"/>
    <col min="5875" max="5875" width="16.77734375" style="57" customWidth="1"/>
    <col min="5876" max="5903" width="12" style="57" customWidth="1"/>
    <col min="5904" max="6123" width="9.21875" style="57"/>
    <col min="6124" max="6124" width="1.21875" style="57" customWidth="1"/>
    <col min="6125" max="6125" width="8.21875" style="57" customWidth="1"/>
    <col min="6126" max="6126" width="8.77734375" style="57" customWidth="1"/>
    <col min="6127" max="6127" width="24.5546875" style="57" customWidth="1"/>
    <col min="6128" max="6128" width="22.44140625" style="57" customWidth="1"/>
    <col min="6129" max="6129" width="9.77734375" style="57" customWidth="1"/>
    <col min="6130" max="6130" width="8.44140625" style="57" bestFit="1" customWidth="1"/>
    <col min="6131" max="6131" width="16.77734375" style="57" customWidth="1"/>
    <col min="6132" max="6159" width="12" style="57" customWidth="1"/>
    <col min="6160" max="6379" width="9.21875" style="57"/>
    <col min="6380" max="6380" width="1.21875" style="57" customWidth="1"/>
    <col min="6381" max="6381" width="8.21875" style="57" customWidth="1"/>
    <col min="6382" max="6382" width="8.77734375" style="57" customWidth="1"/>
    <col min="6383" max="6383" width="24.5546875" style="57" customWidth="1"/>
    <col min="6384" max="6384" width="22.44140625" style="57" customWidth="1"/>
    <col min="6385" max="6385" width="9.77734375" style="57" customWidth="1"/>
    <col min="6386" max="6386" width="8.44140625" style="57" bestFit="1" customWidth="1"/>
    <col min="6387" max="6387" width="16.77734375" style="57" customWidth="1"/>
    <col min="6388" max="6415" width="12" style="57" customWidth="1"/>
    <col min="6416" max="6635" width="9.21875" style="57"/>
    <col min="6636" max="6636" width="1.21875" style="57" customWidth="1"/>
    <col min="6637" max="6637" width="8.21875" style="57" customWidth="1"/>
    <col min="6638" max="6638" width="8.77734375" style="57" customWidth="1"/>
    <col min="6639" max="6639" width="24.5546875" style="57" customWidth="1"/>
    <col min="6640" max="6640" width="22.44140625" style="57" customWidth="1"/>
    <col min="6641" max="6641" width="9.77734375" style="57" customWidth="1"/>
    <col min="6642" max="6642" width="8.44140625" style="57" bestFit="1" customWidth="1"/>
    <col min="6643" max="6643" width="16.77734375" style="57" customWidth="1"/>
    <col min="6644" max="6671" width="12" style="57" customWidth="1"/>
    <col min="6672" max="6891" width="9.21875" style="57"/>
    <col min="6892" max="6892" width="1.21875" style="57" customWidth="1"/>
    <col min="6893" max="6893" width="8.21875" style="57" customWidth="1"/>
    <col min="6894" max="6894" width="8.77734375" style="57" customWidth="1"/>
    <col min="6895" max="6895" width="24.5546875" style="57" customWidth="1"/>
    <col min="6896" max="6896" width="22.44140625" style="57" customWidth="1"/>
    <col min="6897" max="6897" width="9.77734375" style="57" customWidth="1"/>
    <col min="6898" max="6898" width="8.44140625" style="57" bestFit="1" customWidth="1"/>
    <col min="6899" max="6899" width="16.77734375" style="57" customWidth="1"/>
    <col min="6900" max="6927" width="12" style="57" customWidth="1"/>
    <col min="6928" max="7147" width="9.21875" style="57"/>
    <col min="7148" max="7148" width="1.21875" style="57" customWidth="1"/>
    <col min="7149" max="7149" width="8.21875" style="57" customWidth="1"/>
    <col min="7150" max="7150" width="8.77734375" style="57" customWidth="1"/>
    <col min="7151" max="7151" width="24.5546875" style="57" customWidth="1"/>
    <col min="7152" max="7152" width="22.44140625" style="57" customWidth="1"/>
    <col min="7153" max="7153" width="9.77734375" style="57" customWidth="1"/>
    <col min="7154" max="7154" width="8.44140625" style="57" bestFit="1" customWidth="1"/>
    <col min="7155" max="7155" width="16.77734375" style="57" customWidth="1"/>
    <col min="7156" max="7183" width="12" style="57" customWidth="1"/>
    <col min="7184" max="7403" width="9.21875" style="57"/>
    <col min="7404" max="7404" width="1.21875" style="57" customWidth="1"/>
    <col min="7405" max="7405" width="8.21875" style="57" customWidth="1"/>
    <col min="7406" max="7406" width="8.77734375" style="57" customWidth="1"/>
    <col min="7407" max="7407" width="24.5546875" style="57" customWidth="1"/>
    <col min="7408" max="7408" width="22.44140625" style="57" customWidth="1"/>
    <col min="7409" max="7409" width="9.77734375" style="57" customWidth="1"/>
    <col min="7410" max="7410" width="8.44140625" style="57" bestFit="1" customWidth="1"/>
    <col min="7411" max="7411" width="16.77734375" style="57" customWidth="1"/>
    <col min="7412" max="7439" width="12" style="57" customWidth="1"/>
    <col min="7440" max="7659" width="9.21875" style="57"/>
    <col min="7660" max="7660" width="1.21875" style="57" customWidth="1"/>
    <col min="7661" max="7661" width="8.21875" style="57" customWidth="1"/>
    <col min="7662" max="7662" width="8.77734375" style="57" customWidth="1"/>
    <col min="7663" max="7663" width="24.5546875" style="57" customWidth="1"/>
    <col min="7664" max="7664" width="22.44140625" style="57" customWidth="1"/>
    <col min="7665" max="7665" width="9.77734375" style="57" customWidth="1"/>
    <col min="7666" max="7666" width="8.44140625" style="57" bestFit="1" customWidth="1"/>
    <col min="7667" max="7667" width="16.77734375" style="57" customWidth="1"/>
    <col min="7668" max="7695" width="12" style="57" customWidth="1"/>
    <col min="7696" max="7915" width="9.21875" style="57"/>
    <col min="7916" max="7916" width="1.21875" style="57" customWidth="1"/>
    <col min="7917" max="7917" width="8.21875" style="57" customWidth="1"/>
    <col min="7918" max="7918" width="8.77734375" style="57" customWidth="1"/>
    <col min="7919" max="7919" width="24.5546875" style="57" customWidth="1"/>
    <col min="7920" max="7920" width="22.44140625" style="57" customWidth="1"/>
    <col min="7921" max="7921" width="9.77734375" style="57" customWidth="1"/>
    <col min="7922" max="7922" width="8.44140625" style="57" bestFit="1" customWidth="1"/>
    <col min="7923" max="7923" width="16.77734375" style="57" customWidth="1"/>
    <col min="7924" max="7951" width="12" style="57" customWidth="1"/>
    <col min="7952" max="8171" width="9.21875" style="57"/>
    <col min="8172" max="8172" width="1.21875" style="57" customWidth="1"/>
    <col min="8173" max="8173" width="8.21875" style="57" customWidth="1"/>
    <col min="8174" max="8174" width="8.77734375" style="57" customWidth="1"/>
    <col min="8175" max="8175" width="24.5546875" style="57" customWidth="1"/>
    <col min="8176" max="8176" width="22.44140625" style="57" customWidth="1"/>
    <col min="8177" max="8177" width="9.77734375" style="57" customWidth="1"/>
    <col min="8178" max="8178" width="8.44140625" style="57" bestFit="1" customWidth="1"/>
    <col min="8179" max="8179" width="16.77734375" style="57" customWidth="1"/>
    <col min="8180" max="8207" width="12" style="57" customWidth="1"/>
    <col min="8208" max="8427" width="9.21875" style="57"/>
    <col min="8428" max="8428" width="1.21875" style="57" customWidth="1"/>
    <col min="8429" max="8429" width="8.21875" style="57" customWidth="1"/>
    <col min="8430" max="8430" width="8.77734375" style="57" customWidth="1"/>
    <col min="8431" max="8431" width="24.5546875" style="57" customWidth="1"/>
    <col min="8432" max="8432" width="22.44140625" style="57" customWidth="1"/>
    <col min="8433" max="8433" width="9.77734375" style="57" customWidth="1"/>
    <col min="8434" max="8434" width="8.44140625" style="57" bestFit="1" customWidth="1"/>
    <col min="8435" max="8435" width="16.77734375" style="57" customWidth="1"/>
    <col min="8436" max="8463" width="12" style="57" customWidth="1"/>
    <col min="8464" max="8683" width="9.21875" style="57"/>
    <col min="8684" max="8684" width="1.21875" style="57" customWidth="1"/>
    <col min="8685" max="8685" width="8.21875" style="57" customWidth="1"/>
    <col min="8686" max="8686" width="8.77734375" style="57" customWidth="1"/>
    <col min="8687" max="8687" width="24.5546875" style="57" customWidth="1"/>
    <col min="8688" max="8688" width="22.44140625" style="57" customWidth="1"/>
    <col min="8689" max="8689" width="9.77734375" style="57" customWidth="1"/>
    <col min="8690" max="8690" width="8.44140625" style="57" bestFit="1" customWidth="1"/>
    <col min="8691" max="8691" width="16.77734375" style="57" customWidth="1"/>
    <col min="8692" max="8719" width="12" style="57" customWidth="1"/>
    <col min="8720" max="8939" width="9.21875" style="57"/>
    <col min="8940" max="8940" width="1.21875" style="57" customWidth="1"/>
    <col min="8941" max="8941" width="8.21875" style="57" customWidth="1"/>
    <col min="8942" max="8942" width="8.77734375" style="57" customWidth="1"/>
    <col min="8943" max="8943" width="24.5546875" style="57" customWidth="1"/>
    <col min="8944" max="8944" width="22.44140625" style="57" customWidth="1"/>
    <col min="8945" max="8945" width="9.77734375" style="57" customWidth="1"/>
    <col min="8946" max="8946" width="8.44140625" style="57" bestFit="1" customWidth="1"/>
    <col min="8947" max="8947" width="16.77734375" style="57" customWidth="1"/>
    <col min="8948" max="8975" width="12" style="57" customWidth="1"/>
    <col min="8976" max="9195" width="9.21875" style="57"/>
    <col min="9196" max="9196" width="1.21875" style="57" customWidth="1"/>
    <col min="9197" max="9197" width="8.21875" style="57" customWidth="1"/>
    <col min="9198" max="9198" width="8.77734375" style="57" customWidth="1"/>
    <col min="9199" max="9199" width="24.5546875" style="57" customWidth="1"/>
    <col min="9200" max="9200" width="22.44140625" style="57" customWidth="1"/>
    <col min="9201" max="9201" width="9.77734375" style="57" customWidth="1"/>
    <col min="9202" max="9202" width="8.44140625" style="57" bestFit="1" customWidth="1"/>
    <col min="9203" max="9203" width="16.77734375" style="57" customWidth="1"/>
    <col min="9204" max="9231" width="12" style="57" customWidth="1"/>
    <col min="9232" max="9451" width="9.21875" style="57"/>
    <col min="9452" max="9452" width="1.21875" style="57" customWidth="1"/>
    <col min="9453" max="9453" width="8.21875" style="57" customWidth="1"/>
    <col min="9454" max="9454" width="8.77734375" style="57" customWidth="1"/>
    <col min="9455" max="9455" width="24.5546875" style="57" customWidth="1"/>
    <col min="9456" max="9456" width="22.44140625" style="57" customWidth="1"/>
    <col min="9457" max="9457" width="9.77734375" style="57" customWidth="1"/>
    <col min="9458" max="9458" width="8.44140625" style="57" bestFit="1" customWidth="1"/>
    <col min="9459" max="9459" width="16.77734375" style="57" customWidth="1"/>
    <col min="9460" max="9487" width="12" style="57" customWidth="1"/>
    <col min="9488" max="9707" width="9.21875" style="57"/>
    <col min="9708" max="9708" width="1.21875" style="57" customWidth="1"/>
    <col min="9709" max="9709" width="8.21875" style="57" customWidth="1"/>
    <col min="9710" max="9710" width="8.77734375" style="57" customWidth="1"/>
    <col min="9711" max="9711" width="24.5546875" style="57" customWidth="1"/>
    <col min="9712" max="9712" width="22.44140625" style="57" customWidth="1"/>
    <col min="9713" max="9713" width="9.77734375" style="57" customWidth="1"/>
    <col min="9714" max="9714" width="8.44140625" style="57" bestFit="1" customWidth="1"/>
    <col min="9715" max="9715" width="16.77734375" style="57" customWidth="1"/>
    <col min="9716" max="9743" width="12" style="57" customWidth="1"/>
    <col min="9744" max="9963" width="9.21875" style="57"/>
    <col min="9964" max="9964" width="1.21875" style="57" customWidth="1"/>
    <col min="9965" max="9965" width="8.21875" style="57" customWidth="1"/>
    <col min="9966" max="9966" width="8.77734375" style="57" customWidth="1"/>
    <col min="9967" max="9967" width="24.5546875" style="57" customWidth="1"/>
    <col min="9968" max="9968" width="22.44140625" style="57" customWidth="1"/>
    <col min="9969" max="9969" width="9.77734375" style="57" customWidth="1"/>
    <col min="9970" max="9970" width="8.44140625" style="57" bestFit="1" customWidth="1"/>
    <col min="9971" max="9971" width="16.77734375" style="57" customWidth="1"/>
    <col min="9972" max="9999" width="12" style="57" customWidth="1"/>
    <col min="10000" max="10219" width="9.21875" style="57"/>
    <col min="10220" max="10220" width="1.21875" style="57" customWidth="1"/>
    <col min="10221" max="10221" width="8.21875" style="57" customWidth="1"/>
    <col min="10222" max="10222" width="8.77734375" style="57" customWidth="1"/>
    <col min="10223" max="10223" width="24.5546875" style="57" customWidth="1"/>
    <col min="10224" max="10224" width="22.44140625" style="57" customWidth="1"/>
    <col min="10225" max="10225" width="9.77734375" style="57" customWidth="1"/>
    <col min="10226" max="10226" width="8.44140625" style="57" bestFit="1" customWidth="1"/>
    <col min="10227" max="10227" width="16.77734375" style="57" customWidth="1"/>
    <col min="10228" max="10255" width="12" style="57" customWidth="1"/>
    <col min="10256" max="10475" width="9.21875" style="57"/>
    <col min="10476" max="10476" width="1.21875" style="57" customWidth="1"/>
    <col min="10477" max="10477" width="8.21875" style="57" customWidth="1"/>
    <col min="10478" max="10478" width="8.77734375" style="57" customWidth="1"/>
    <col min="10479" max="10479" width="24.5546875" style="57" customWidth="1"/>
    <col min="10480" max="10480" width="22.44140625" style="57" customWidth="1"/>
    <col min="10481" max="10481" width="9.77734375" style="57" customWidth="1"/>
    <col min="10482" max="10482" width="8.44140625" style="57" bestFit="1" customWidth="1"/>
    <col min="10483" max="10483" width="16.77734375" style="57" customWidth="1"/>
    <col min="10484" max="10511" width="12" style="57" customWidth="1"/>
    <col min="10512" max="10731" width="9.21875" style="57"/>
    <col min="10732" max="10732" width="1.21875" style="57" customWidth="1"/>
    <col min="10733" max="10733" width="8.21875" style="57" customWidth="1"/>
    <col min="10734" max="10734" width="8.77734375" style="57" customWidth="1"/>
    <col min="10735" max="10735" width="24.5546875" style="57" customWidth="1"/>
    <col min="10736" max="10736" width="22.44140625" style="57" customWidth="1"/>
    <col min="10737" max="10737" width="9.77734375" style="57" customWidth="1"/>
    <col min="10738" max="10738" width="8.44140625" style="57" bestFit="1" customWidth="1"/>
    <col min="10739" max="10739" width="16.77734375" style="57" customWidth="1"/>
    <col min="10740" max="10767" width="12" style="57" customWidth="1"/>
    <col min="10768" max="10987" width="9.21875" style="57"/>
    <col min="10988" max="10988" width="1.21875" style="57" customWidth="1"/>
    <col min="10989" max="10989" width="8.21875" style="57" customWidth="1"/>
    <col min="10990" max="10990" width="8.77734375" style="57" customWidth="1"/>
    <col min="10991" max="10991" width="24.5546875" style="57" customWidth="1"/>
    <col min="10992" max="10992" width="22.44140625" style="57" customWidth="1"/>
    <col min="10993" max="10993" width="9.77734375" style="57" customWidth="1"/>
    <col min="10994" max="10994" width="8.44140625" style="57" bestFit="1" customWidth="1"/>
    <col min="10995" max="10995" width="16.77734375" style="57" customWidth="1"/>
    <col min="10996" max="11023" width="12" style="57" customWidth="1"/>
    <col min="11024" max="11243" width="9.21875" style="57"/>
    <col min="11244" max="11244" width="1.21875" style="57" customWidth="1"/>
    <col min="11245" max="11245" width="8.21875" style="57" customWidth="1"/>
    <col min="11246" max="11246" width="8.77734375" style="57" customWidth="1"/>
    <col min="11247" max="11247" width="24.5546875" style="57" customWidth="1"/>
    <col min="11248" max="11248" width="22.44140625" style="57" customWidth="1"/>
    <col min="11249" max="11249" width="9.77734375" style="57" customWidth="1"/>
    <col min="11250" max="11250" width="8.44140625" style="57" bestFit="1" customWidth="1"/>
    <col min="11251" max="11251" width="16.77734375" style="57" customWidth="1"/>
    <col min="11252" max="11279" width="12" style="57" customWidth="1"/>
    <col min="11280" max="11499" width="9.21875" style="57"/>
    <col min="11500" max="11500" width="1.21875" style="57" customWidth="1"/>
    <col min="11501" max="11501" width="8.21875" style="57" customWidth="1"/>
    <col min="11502" max="11502" width="8.77734375" style="57" customWidth="1"/>
    <col min="11503" max="11503" width="24.5546875" style="57" customWidth="1"/>
    <col min="11504" max="11504" width="22.44140625" style="57" customWidth="1"/>
    <col min="11505" max="11505" width="9.77734375" style="57" customWidth="1"/>
    <col min="11506" max="11506" width="8.44140625" style="57" bestFit="1" customWidth="1"/>
    <col min="11507" max="11507" width="16.77734375" style="57" customWidth="1"/>
    <col min="11508" max="11535" width="12" style="57" customWidth="1"/>
    <col min="11536" max="11755" width="9.21875" style="57"/>
    <col min="11756" max="11756" width="1.21875" style="57" customWidth="1"/>
    <col min="11757" max="11757" width="8.21875" style="57" customWidth="1"/>
    <col min="11758" max="11758" width="8.77734375" style="57" customWidth="1"/>
    <col min="11759" max="11759" width="24.5546875" style="57" customWidth="1"/>
    <col min="11760" max="11760" width="22.44140625" style="57" customWidth="1"/>
    <col min="11761" max="11761" width="9.77734375" style="57" customWidth="1"/>
    <col min="11762" max="11762" width="8.44140625" style="57" bestFit="1" customWidth="1"/>
    <col min="11763" max="11763" width="16.77734375" style="57" customWidth="1"/>
    <col min="11764" max="11791" width="12" style="57" customWidth="1"/>
    <col min="11792" max="12011" width="9.21875" style="57"/>
    <col min="12012" max="12012" width="1.21875" style="57" customWidth="1"/>
    <col min="12013" max="12013" width="8.21875" style="57" customWidth="1"/>
    <col min="12014" max="12014" width="8.77734375" style="57" customWidth="1"/>
    <col min="12015" max="12015" width="24.5546875" style="57" customWidth="1"/>
    <col min="12016" max="12016" width="22.44140625" style="57" customWidth="1"/>
    <col min="12017" max="12017" width="9.77734375" style="57" customWidth="1"/>
    <col min="12018" max="12018" width="8.44140625" style="57" bestFit="1" customWidth="1"/>
    <col min="12019" max="12019" width="16.77734375" style="57" customWidth="1"/>
    <col min="12020" max="12047" width="12" style="57" customWidth="1"/>
    <col min="12048" max="12267" width="9.21875" style="57"/>
    <col min="12268" max="12268" width="1.21875" style="57" customWidth="1"/>
    <col min="12269" max="12269" width="8.21875" style="57" customWidth="1"/>
    <col min="12270" max="12270" width="8.77734375" style="57" customWidth="1"/>
    <col min="12271" max="12271" width="24.5546875" style="57" customWidth="1"/>
    <col min="12272" max="12272" width="22.44140625" style="57" customWidth="1"/>
    <col min="12273" max="12273" width="9.77734375" style="57" customWidth="1"/>
    <col min="12274" max="12274" width="8.44140625" style="57" bestFit="1" customWidth="1"/>
    <col min="12275" max="12275" width="16.77734375" style="57" customWidth="1"/>
    <col min="12276" max="12303" width="12" style="57" customWidth="1"/>
    <col min="12304" max="12523" width="9.21875" style="57"/>
    <col min="12524" max="12524" width="1.21875" style="57" customWidth="1"/>
    <col min="12525" max="12525" width="8.21875" style="57" customWidth="1"/>
    <col min="12526" max="12526" width="8.77734375" style="57" customWidth="1"/>
    <col min="12527" max="12527" width="24.5546875" style="57" customWidth="1"/>
    <col min="12528" max="12528" width="22.44140625" style="57" customWidth="1"/>
    <col min="12529" max="12529" width="9.77734375" style="57" customWidth="1"/>
    <col min="12530" max="12530" width="8.44140625" style="57" bestFit="1" customWidth="1"/>
    <col min="12531" max="12531" width="16.77734375" style="57" customWidth="1"/>
    <col min="12532" max="12559" width="12" style="57" customWidth="1"/>
    <col min="12560" max="12779" width="9.21875" style="57"/>
    <col min="12780" max="12780" width="1.21875" style="57" customWidth="1"/>
    <col min="12781" max="12781" width="8.21875" style="57" customWidth="1"/>
    <col min="12782" max="12782" width="8.77734375" style="57" customWidth="1"/>
    <col min="12783" max="12783" width="24.5546875" style="57" customWidth="1"/>
    <col min="12784" max="12784" width="22.44140625" style="57" customWidth="1"/>
    <col min="12785" max="12785" width="9.77734375" style="57" customWidth="1"/>
    <col min="12786" max="12786" width="8.44140625" style="57" bestFit="1" customWidth="1"/>
    <col min="12787" max="12787" width="16.77734375" style="57" customWidth="1"/>
    <col min="12788" max="12815" width="12" style="57" customWidth="1"/>
    <col min="12816" max="13035" width="9.21875" style="57"/>
    <col min="13036" max="13036" width="1.21875" style="57" customWidth="1"/>
    <col min="13037" max="13037" width="8.21875" style="57" customWidth="1"/>
    <col min="13038" max="13038" width="8.77734375" style="57" customWidth="1"/>
    <col min="13039" max="13039" width="24.5546875" style="57" customWidth="1"/>
    <col min="13040" max="13040" width="22.44140625" style="57" customWidth="1"/>
    <col min="13041" max="13041" width="9.77734375" style="57" customWidth="1"/>
    <col min="13042" max="13042" width="8.44140625" style="57" bestFit="1" customWidth="1"/>
    <col min="13043" max="13043" width="16.77734375" style="57" customWidth="1"/>
    <col min="13044" max="13071" width="12" style="57" customWidth="1"/>
    <col min="13072" max="13291" width="9.21875" style="57"/>
    <col min="13292" max="13292" width="1.21875" style="57" customWidth="1"/>
    <col min="13293" max="13293" width="8.21875" style="57" customWidth="1"/>
    <col min="13294" max="13294" width="8.77734375" style="57" customWidth="1"/>
    <col min="13295" max="13295" width="24.5546875" style="57" customWidth="1"/>
    <col min="13296" max="13296" width="22.44140625" style="57" customWidth="1"/>
    <col min="13297" max="13297" width="9.77734375" style="57" customWidth="1"/>
    <col min="13298" max="13298" width="8.44140625" style="57" bestFit="1" customWidth="1"/>
    <col min="13299" max="13299" width="16.77734375" style="57" customWidth="1"/>
    <col min="13300" max="13327" width="12" style="57" customWidth="1"/>
    <col min="13328" max="13547" width="9.21875" style="57"/>
    <col min="13548" max="13548" width="1.21875" style="57" customWidth="1"/>
    <col min="13549" max="13549" width="8.21875" style="57" customWidth="1"/>
    <col min="13550" max="13550" width="8.77734375" style="57" customWidth="1"/>
    <col min="13551" max="13551" width="24.5546875" style="57" customWidth="1"/>
    <col min="13552" max="13552" width="22.44140625" style="57" customWidth="1"/>
    <col min="13553" max="13553" width="9.77734375" style="57" customWidth="1"/>
    <col min="13554" max="13554" width="8.44140625" style="57" bestFit="1" customWidth="1"/>
    <col min="13555" max="13555" width="16.77734375" style="57" customWidth="1"/>
    <col min="13556" max="13583" width="12" style="57" customWidth="1"/>
    <col min="13584" max="13803" width="9.21875" style="57"/>
    <col min="13804" max="13804" width="1.21875" style="57" customWidth="1"/>
    <col min="13805" max="13805" width="8.21875" style="57" customWidth="1"/>
    <col min="13806" max="13806" width="8.77734375" style="57" customWidth="1"/>
    <col min="13807" max="13807" width="24.5546875" style="57" customWidth="1"/>
    <col min="13808" max="13808" width="22.44140625" style="57" customWidth="1"/>
    <col min="13809" max="13809" width="9.77734375" style="57" customWidth="1"/>
    <col min="13810" max="13810" width="8.44140625" style="57" bestFit="1" customWidth="1"/>
    <col min="13811" max="13811" width="16.77734375" style="57" customWidth="1"/>
    <col min="13812" max="13839" width="12" style="57" customWidth="1"/>
    <col min="13840" max="14059" width="9.21875" style="57"/>
    <col min="14060" max="14060" width="1.21875" style="57" customWidth="1"/>
    <col min="14061" max="14061" width="8.21875" style="57" customWidth="1"/>
    <col min="14062" max="14062" width="8.77734375" style="57" customWidth="1"/>
    <col min="14063" max="14063" width="24.5546875" style="57" customWidth="1"/>
    <col min="14064" max="14064" width="22.44140625" style="57" customWidth="1"/>
    <col min="14065" max="14065" width="9.77734375" style="57" customWidth="1"/>
    <col min="14066" max="14066" width="8.44140625" style="57" bestFit="1" customWidth="1"/>
    <col min="14067" max="14067" width="16.77734375" style="57" customWidth="1"/>
    <col min="14068" max="14095" width="12" style="57" customWidth="1"/>
    <col min="14096" max="14315" width="9.21875" style="57"/>
    <col min="14316" max="14316" width="1.21875" style="57" customWidth="1"/>
    <col min="14317" max="14317" width="8.21875" style="57" customWidth="1"/>
    <col min="14318" max="14318" width="8.77734375" style="57" customWidth="1"/>
    <col min="14319" max="14319" width="24.5546875" style="57" customWidth="1"/>
    <col min="14320" max="14320" width="22.44140625" style="57" customWidth="1"/>
    <col min="14321" max="14321" width="9.77734375" style="57" customWidth="1"/>
    <col min="14322" max="14322" width="8.44140625" style="57" bestFit="1" customWidth="1"/>
    <col min="14323" max="14323" width="16.77734375" style="57" customWidth="1"/>
    <col min="14324" max="14351" width="12" style="57" customWidth="1"/>
    <col min="14352" max="14571" width="9.21875" style="57"/>
    <col min="14572" max="14572" width="1.21875" style="57" customWidth="1"/>
    <col min="14573" max="14573" width="8.21875" style="57" customWidth="1"/>
    <col min="14574" max="14574" width="8.77734375" style="57" customWidth="1"/>
    <col min="14575" max="14575" width="24.5546875" style="57" customWidth="1"/>
    <col min="14576" max="14576" width="22.44140625" style="57" customWidth="1"/>
    <col min="14577" max="14577" width="9.77734375" style="57" customWidth="1"/>
    <col min="14578" max="14578" width="8.44140625" style="57" bestFit="1" customWidth="1"/>
    <col min="14579" max="14579" width="16.77734375" style="57" customWidth="1"/>
    <col min="14580" max="14607" width="12" style="57" customWidth="1"/>
    <col min="14608" max="14827" width="9.21875" style="57"/>
    <col min="14828" max="14828" width="1.21875" style="57" customWidth="1"/>
    <col min="14829" max="14829" width="8.21875" style="57" customWidth="1"/>
    <col min="14830" max="14830" width="8.77734375" style="57" customWidth="1"/>
    <col min="14831" max="14831" width="24.5546875" style="57" customWidth="1"/>
    <col min="14832" max="14832" width="22.44140625" style="57" customWidth="1"/>
    <col min="14833" max="14833" width="9.77734375" style="57" customWidth="1"/>
    <col min="14834" max="14834" width="8.44140625" style="57" bestFit="1" customWidth="1"/>
    <col min="14835" max="14835" width="16.77734375" style="57" customWidth="1"/>
    <col min="14836" max="14863" width="12" style="57" customWidth="1"/>
    <col min="14864" max="15083" width="9.21875" style="57"/>
    <col min="15084" max="15084" width="1.21875" style="57" customWidth="1"/>
    <col min="15085" max="15085" width="8.21875" style="57" customWidth="1"/>
    <col min="15086" max="15086" width="8.77734375" style="57" customWidth="1"/>
    <col min="15087" max="15087" width="24.5546875" style="57" customWidth="1"/>
    <col min="15088" max="15088" width="22.44140625" style="57" customWidth="1"/>
    <col min="15089" max="15089" width="9.77734375" style="57" customWidth="1"/>
    <col min="15090" max="15090" width="8.44140625" style="57" bestFit="1" customWidth="1"/>
    <col min="15091" max="15091" width="16.77734375" style="57" customWidth="1"/>
    <col min="15092" max="15119" width="12" style="57" customWidth="1"/>
    <col min="15120" max="15339" width="9.21875" style="57"/>
    <col min="15340" max="15340" width="1.21875" style="57" customWidth="1"/>
    <col min="15341" max="15341" width="8.21875" style="57" customWidth="1"/>
    <col min="15342" max="15342" width="8.77734375" style="57" customWidth="1"/>
    <col min="15343" max="15343" width="24.5546875" style="57" customWidth="1"/>
    <col min="15344" max="15344" width="22.44140625" style="57" customWidth="1"/>
    <col min="15345" max="15345" width="9.77734375" style="57" customWidth="1"/>
    <col min="15346" max="15346" width="8.44140625" style="57" bestFit="1" customWidth="1"/>
    <col min="15347" max="15347" width="16.77734375" style="57" customWidth="1"/>
    <col min="15348" max="15375" width="12" style="57" customWidth="1"/>
    <col min="15376" max="15595" width="9.21875" style="57"/>
    <col min="15596" max="15596" width="1.21875" style="57" customWidth="1"/>
    <col min="15597" max="15597" width="8.21875" style="57" customWidth="1"/>
    <col min="15598" max="15598" width="8.77734375" style="57" customWidth="1"/>
    <col min="15599" max="15599" width="24.5546875" style="57" customWidth="1"/>
    <col min="15600" max="15600" width="22.44140625" style="57" customWidth="1"/>
    <col min="15601" max="15601" width="9.77734375" style="57" customWidth="1"/>
    <col min="15602" max="15602" width="8.44140625" style="57" bestFit="1" customWidth="1"/>
    <col min="15603" max="15603" width="16.77734375" style="57" customWidth="1"/>
    <col min="15604" max="15631" width="12" style="57" customWidth="1"/>
    <col min="15632" max="15851" width="9.21875" style="57"/>
    <col min="15852" max="15852" width="1.21875" style="57" customWidth="1"/>
    <col min="15853" max="15853" width="8.21875" style="57" customWidth="1"/>
    <col min="15854" max="15854" width="8.77734375" style="57" customWidth="1"/>
    <col min="15855" max="15855" width="24.5546875" style="57" customWidth="1"/>
    <col min="15856" max="15856" width="22.44140625" style="57" customWidth="1"/>
    <col min="15857" max="15857" width="9.77734375" style="57" customWidth="1"/>
    <col min="15858" max="15858" width="8.44140625" style="57" bestFit="1" customWidth="1"/>
    <col min="15859" max="15859" width="16.77734375" style="57" customWidth="1"/>
    <col min="15860" max="15887" width="12" style="57" customWidth="1"/>
    <col min="15888" max="16107" width="9.21875" style="57"/>
    <col min="16108" max="16108" width="1.21875" style="57" customWidth="1"/>
    <col min="16109" max="16109" width="8.21875" style="57" customWidth="1"/>
    <col min="16110" max="16110" width="8.77734375" style="57" customWidth="1"/>
    <col min="16111" max="16111" width="24.5546875" style="57" customWidth="1"/>
    <col min="16112" max="16112" width="22.44140625" style="57" customWidth="1"/>
    <col min="16113" max="16113" width="9.77734375" style="57" customWidth="1"/>
    <col min="16114" max="16114" width="8.44140625" style="57" bestFit="1" customWidth="1"/>
    <col min="16115" max="16115" width="16.77734375" style="57" customWidth="1"/>
    <col min="16116" max="16143" width="12" style="57" customWidth="1"/>
    <col min="16144" max="16384" width="9.21875" style="57"/>
  </cols>
  <sheetData>
    <row r="1" spans="2:5" ht="15" thickBot="1" x14ac:dyDescent="0.25"/>
    <row r="2" spans="2:5" ht="15.75" thickBot="1" x14ac:dyDescent="0.25">
      <c r="B2" s="1272" t="s">
        <v>55</v>
      </c>
    </row>
    <row r="3" spans="2:5" ht="35.1" customHeight="1" x14ac:dyDescent="0.2">
      <c r="B3" s="615"/>
      <c r="C3"/>
      <c r="D3"/>
      <c r="E3"/>
    </row>
    <row r="4" spans="2:5" ht="15" x14ac:dyDescent="0.2">
      <c r="B4" s="616"/>
      <c r="C4"/>
      <c r="D4"/>
      <c r="E4"/>
    </row>
    <row r="5" spans="2:5" customFormat="1" ht="15" x14ac:dyDescent="0.2"/>
    <row r="6" spans="2:5" customFormat="1" ht="15" x14ac:dyDescent="0.2">
      <c r="B6" s="615"/>
    </row>
    <row r="7" spans="2:5" customFormat="1" ht="15" x14ac:dyDescent="0.2">
      <c r="B7" s="616"/>
    </row>
    <row r="8" spans="2:5" customFormat="1" ht="15" x14ac:dyDescent="0.2">
      <c r="B8" s="616"/>
    </row>
    <row r="9" spans="2:5" customFormat="1" ht="15" x14ac:dyDescent="0.2">
      <c r="B9" s="616"/>
    </row>
    <row r="10" spans="2:5" customFormat="1" ht="15" x14ac:dyDescent="0.2">
      <c r="B10" s="616"/>
    </row>
    <row r="11" spans="2:5" customFormat="1" ht="15" x14ac:dyDescent="0.2">
      <c r="B11" s="616"/>
    </row>
    <row r="12" spans="2:5" customFormat="1" ht="15.75" thickBot="1" x14ac:dyDescent="0.25">
      <c r="B12" s="616"/>
    </row>
    <row r="13" spans="2:5" customFormat="1" ht="15" x14ac:dyDescent="0.2">
      <c r="B13" s="923" t="s">
        <v>56</v>
      </c>
      <c r="C13" s="610" t="s">
        <v>1624</v>
      </c>
      <c r="D13" s="923" t="s">
        <v>2</v>
      </c>
      <c r="E13" s="611"/>
    </row>
    <row r="14" spans="2:5" customFormat="1" ht="15.75" thickBot="1" x14ac:dyDescent="0.25">
      <c r="B14" s="612" t="s">
        <v>345</v>
      </c>
      <c r="C14" s="613" t="str">
        <f ca="1">MID(CELL("filename",A12),FIND("]",CELL("filename",A12))+1,255)</f>
        <v>VWPTDW</v>
      </c>
      <c r="D14" s="614" t="s">
        <v>107</v>
      </c>
      <c r="E14" s="613"/>
    </row>
    <row r="15" spans="2:5" customFormat="1" ht="15" x14ac:dyDescent="0.2">
      <c r="B15" s="616"/>
    </row>
    <row r="16" spans="2:5" customFormat="1" ht="15" x14ac:dyDescent="0.2">
      <c r="B16" s="616"/>
    </row>
    <row r="17" spans="1:89" customFormat="1" ht="15" x14ac:dyDescent="0.2">
      <c r="B17" s="616"/>
    </row>
    <row r="18" spans="1:89" customFormat="1" ht="15" x14ac:dyDescent="0.2">
      <c r="B18" s="616"/>
    </row>
    <row r="19" spans="1:89" customFormat="1" ht="15" x14ac:dyDescent="0.2">
      <c r="B19" s="616"/>
    </row>
    <row r="20" spans="1:89" customFormat="1" ht="15" x14ac:dyDescent="0.2">
      <c r="B20" s="616"/>
    </row>
    <row r="21" spans="1:89" ht="15" thickBot="1" x14ac:dyDescent="0.25"/>
    <row r="22" spans="1:89" ht="15.75" thickBot="1" x14ac:dyDescent="0.25">
      <c r="B22" s="617" t="s">
        <v>346</v>
      </c>
      <c r="C22" s="618"/>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19"/>
      <c r="BU22" s="619"/>
      <c r="BV22" s="619"/>
      <c r="BW22" s="619"/>
      <c r="BX22" s="619"/>
      <c r="BY22" s="619"/>
      <c r="BZ22" s="619"/>
      <c r="CA22" s="619"/>
      <c r="CB22" s="619"/>
      <c r="CC22" s="619"/>
      <c r="CD22" s="619"/>
      <c r="CE22" s="619"/>
      <c r="CF22" s="619"/>
      <c r="CG22" s="619"/>
      <c r="CH22" s="619"/>
      <c r="CI22" s="619"/>
      <c r="CJ22" s="619"/>
    </row>
    <row r="23" spans="1:89" ht="15.75" thickBot="1" x14ac:dyDescent="0.25">
      <c r="B23" s="620" t="s">
        <v>347</v>
      </c>
      <c r="C23" s="621" t="s">
        <v>110</v>
      </c>
      <c r="D23" s="621" t="s">
        <v>63</v>
      </c>
      <c r="E23" s="621" t="s">
        <v>111</v>
      </c>
      <c r="F23" s="622" t="s">
        <v>112</v>
      </c>
      <c r="G23" s="620" t="s">
        <v>113</v>
      </c>
      <c r="H23" s="620" t="s">
        <v>114</v>
      </c>
      <c r="I23" s="620" t="s">
        <v>115</v>
      </c>
      <c r="J23" s="620" t="s">
        <v>116</v>
      </c>
      <c r="K23" s="620" t="s">
        <v>117</v>
      </c>
      <c r="L23" s="620" t="s">
        <v>118</v>
      </c>
      <c r="M23" s="621" t="s">
        <v>119</v>
      </c>
      <c r="N23" s="621" t="s">
        <v>120</v>
      </c>
      <c r="O23" s="621" t="s">
        <v>121</v>
      </c>
      <c r="P23" s="621" t="s">
        <v>122</v>
      </c>
      <c r="Q23" s="621" t="s">
        <v>123</v>
      </c>
      <c r="R23" s="621" t="s">
        <v>124</v>
      </c>
      <c r="S23" s="621" t="s">
        <v>153</v>
      </c>
      <c r="T23" s="621" t="s">
        <v>154</v>
      </c>
      <c r="U23" s="621" t="s">
        <v>155</v>
      </c>
      <c r="V23" s="621" t="s">
        <v>156</v>
      </c>
      <c r="W23" s="621" t="s">
        <v>125</v>
      </c>
      <c r="X23" s="621" t="s">
        <v>157</v>
      </c>
      <c r="Y23" s="621" t="s">
        <v>158</v>
      </c>
      <c r="Z23" s="621" t="s">
        <v>159</v>
      </c>
      <c r="AA23" s="621" t="s">
        <v>160</v>
      </c>
      <c r="AB23" s="621" t="s">
        <v>126</v>
      </c>
      <c r="AC23" s="621" t="s">
        <v>161</v>
      </c>
      <c r="AD23" s="621" t="s">
        <v>162</v>
      </c>
      <c r="AE23" s="621" t="s">
        <v>163</v>
      </c>
      <c r="AF23" s="621" t="s">
        <v>164</v>
      </c>
      <c r="AG23" s="621" t="s">
        <v>127</v>
      </c>
      <c r="AH23" s="621" t="s">
        <v>165</v>
      </c>
      <c r="AI23" s="621" t="s">
        <v>166</v>
      </c>
      <c r="AJ23" s="621" t="s">
        <v>167</v>
      </c>
      <c r="AK23" s="621" t="s">
        <v>168</v>
      </c>
      <c r="AL23" s="621" t="s">
        <v>128</v>
      </c>
      <c r="AM23" s="621" t="s">
        <v>169</v>
      </c>
      <c r="AN23" s="621" t="s">
        <v>170</v>
      </c>
      <c r="AO23" s="621" t="s">
        <v>171</v>
      </c>
      <c r="AP23" s="621" t="s">
        <v>172</v>
      </c>
      <c r="AQ23" s="621" t="s">
        <v>129</v>
      </c>
      <c r="AR23" s="621" t="s">
        <v>173</v>
      </c>
      <c r="AS23" s="621" t="s">
        <v>174</v>
      </c>
      <c r="AT23" s="621" t="s">
        <v>175</v>
      </c>
      <c r="AU23" s="621" t="s">
        <v>176</v>
      </c>
      <c r="AV23" s="621" t="s">
        <v>130</v>
      </c>
      <c r="AW23" s="621" t="s">
        <v>177</v>
      </c>
      <c r="AX23" s="621" t="s">
        <v>178</v>
      </c>
      <c r="AY23" s="621" t="s">
        <v>179</v>
      </c>
      <c r="AZ23" s="621" t="s">
        <v>180</v>
      </c>
      <c r="BA23" s="621" t="s">
        <v>131</v>
      </c>
      <c r="BB23" s="621" t="s">
        <v>181</v>
      </c>
      <c r="BC23" s="621" t="s">
        <v>182</v>
      </c>
      <c r="BD23" s="621" t="s">
        <v>183</v>
      </c>
      <c r="BE23" s="621" t="s">
        <v>184</v>
      </c>
      <c r="BF23" s="621" t="s">
        <v>132</v>
      </c>
      <c r="BG23" s="621" t="s">
        <v>185</v>
      </c>
      <c r="BH23" s="621" t="s">
        <v>186</v>
      </c>
      <c r="BI23" s="621" t="s">
        <v>187</v>
      </c>
      <c r="BJ23" s="621" t="s">
        <v>188</v>
      </c>
      <c r="BK23" s="621" t="s">
        <v>133</v>
      </c>
      <c r="BL23" s="621" t="s">
        <v>189</v>
      </c>
      <c r="BM23" s="621" t="s">
        <v>190</v>
      </c>
      <c r="BN23" s="621" t="s">
        <v>191</v>
      </c>
      <c r="BO23" s="621" t="s">
        <v>192</v>
      </c>
      <c r="BP23" s="621" t="s">
        <v>134</v>
      </c>
      <c r="BQ23" s="621" t="s">
        <v>193</v>
      </c>
      <c r="BR23" s="621" t="s">
        <v>194</v>
      </c>
      <c r="BS23" s="621" t="s">
        <v>195</v>
      </c>
      <c r="BT23" s="621" t="s">
        <v>196</v>
      </c>
      <c r="BU23" s="621" t="s">
        <v>135</v>
      </c>
      <c r="BV23" s="621" t="s">
        <v>197</v>
      </c>
      <c r="BW23" s="621" t="s">
        <v>198</v>
      </c>
      <c r="BX23" s="621" t="s">
        <v>199</v>
      </c>
      <c r="BY23" s="621" t="s">
        <v>200</v>
      </c>
      <c r="BZ23" s="621" t="s">
        <v>136</v>
      </c>
      <c r="CA23" s="621" t="s">
        <v>201</v>
      </c>
      <c r="CB23" s="621" t="s">
        <v>202</v>
      </c>
      <c r="CC23" s="621" t="s">
        <v>203</v>
      </c>
      <c r="CD23" s="621" t="s">
        <v>204</v>
      </c>
      <c r="CE23" s="621" t="s">
        <v>137</v>
      </c>
      <c r="CF23" s="621" t="s">
        <v>205</v>
      </c>
      <c r="CG23" s="621" t="s">
        <v>206</v>
      </c>
      <c r="CH23" s="621" t="s">
        <v>207</v>
      </c>
      <c r="CI23" s="622" t="s">
        <v>208</v>
      </c>
    </row>
    <row r="24" spans="1:89" s="63" customFormat="1" x14ac:dyDescent="0.2">
      <c r="A24" s="57"/>
      <c r="B24" s="1143" t="s">
        <v>348</v>
      </c>
      <c r="C24" s="1144" t="s">
        <v>349</v>
      </c>
      <c r="D24" s="1145" t="s">
        <v>78</v>
      </c>
      <c r="E24" s="1146" t="s">
        <v>141</v>
      </c>
      <c r="F24" s="1147">
        <v>2</v>
      </c>
      <c r="G24" s="628">
        <v>6.52</v>
      </c>
      <c r="H24" s="628">
        <v>6.34</v>
      </c>
      <c r="I24" s="628">
        <v>5.81</v>
      </c>
      <c r="J24" s="628">
        <v>7.23</v>
      </c>
      <c r="K24" s="628">
        <v>7.29</v>
      </c>
      <c r="L24" s="628">
        <v>7.31</v>
      </c>
      <c r="M24" s="629">
        <v>7.36</v>
      </c>
      <c r="N24" s="629">
        <v>7.4</v>
      </c>
      <c r="O24" s="629">
        <v>7.45</v>
      </c>
      <c r="P24" s="629">
        <v>7.46</v>
      </c>
      <c r="Q24" s="629">
        <v>7.45</v>
      </c>
      <c r="R24" s="629">
        <v>7.48</v>
      </c>
      <c r="S24" s="629">
        <v>7.49</v>
      </c>
      <c r="T24" s="629">
        <v>7.53</v>
      </c>
      <c r="U24" s="629">
        <v>7.52</v>
      </c>
      <c r="V24" s="629">
        <v>7.54</v>
      </c>
      <c r="W24" s="629">
        <v>7.56</v>
      </c>
      <c r="X24" s="629">
        <v>7.6</v>
      </c>
      <c r="Y24" s="629">
        <v>7.62</v>
      </c>
      <c r="Z24" s="629">
        <v>7.61</v>
      </c>
      <c r="AA24" s="629">
        <v>7.64</v>
      </c>
      <c r="AB24" s="629">
        <v>7.64</v>
      </c>
      <c r="AC24" s="629">
        <v>7.69</v>
      </c>
      <c r="AD24" s="629">
        <v>7.68</v>
      </c>
      <c r="AE24" s="629">
        <v>7.69</v>
      </c>
      <c r="AF24" s="629">
        <v>7.71</v>
      </c>
      <c r="AG24" s="629">
        <v>7.73</v>
      </c>
      <c r="AH24" s="629">
        <v>7.77</v>
      </c>
      <c r="AI24" s="629">
        <v>7.79</v>
      </c>
      <c r="AJ24" s="629">
        <v>7.78</v>
      </c>
      <c r="AK24" s="629">
        <v>7.81</v>
      </c>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29"/>
      <c r="BQ24" s="629"/>
      <c r="BR24" s="629"/>
      <c r="BS24" s="629"/>
      <c r="BT24" s="629"/>
      <c r="BU24" s="629"/>
      <c r="BV24" s="629"/>
      <c r="BW24" s="629"/>
      <c r="BX24" s="629"/>
      <c r="BY24" s="629"/>
      <c r="BZ24" s="629"/>
      <c r="CA24" s="629"/>
      <c r="CB24" s="629"/>
      <c r="CC24" s="629"/>
      <c r="CD24" s="629"/>
      <c r="CE24" s="629"/>
      <c r="CF24" s="629"/>
      <c r="CG24" s="629"/>
      <c r="CH24" s="629"/>
      <c r="CI24" s="630"/>
      <c r="CK24" s="631"/>
    </row>
    <row r="25" spans="1:89" s="63" customFormat="1" x14ac:dyDescent="0.2">
      <c r="A25" s="57"/>
      <c r="B25" s="1138" t="s">
        <v>350</v>
      </c>
      <c r="C25" s="1139" t="s">
        <v>351</v>
      </c>
      <c r="D25" s="1140" t="s">
        <v>78</v>
      </c>
      <c r="E25" s="1141" t="s">
        <v>141</v>
      </c>
      <c r="F25" s="1142">
        <v>2</v>
      </c>
      <c r="G25" s="1136">
        <v>0</v>
      </c>
      <c r="H25" s="1133">
        <v>0</v>
      </c>
      <c r="I25" s="1133">
        <v>0</v>
      </c>
      <c r="J25" s="1133">
        <v>0</v>
      </c>
      <c r="K25" s="1133">
        <v>0</v>
      </c>
      <c r="L25" s="1133">
        <v>0</v>
      </c>
      <c r="M25" s="1134">
        <v>0</v>
      </c>
      <c r="N25" s="1134">
        <v>0</v>
      </c>
      <c r="O25" s="1134">
        <v>0</v>
      </c>
      <c r="P25" s="1134">
        <v>0</v>
      </c>
      <c r="Q25" s="1134">
        <v>0</v>
      </c>
      <c r="R25" s="1134">
        <v>0</v>
      </c>
      <c r="S25" s="1134">
        <v>0</v>
      </c>
      <c r="T25" s="1134">
        <v>0</v>
      </c>
      <c r="U25" s="1134">
        <v>0</v>
      </c>
      <c r="V25" s="1134">
        <v>0</v>
      </c>
      <c r="W25" s="1134">
        <v>0</v>
      </c>
      <c r="X25" s="1134">
        <v>0</v>
      </c>
      <c r="Y25" s="1134">
        <v>0</v>
      </c>
      <c r="Z25" s="1134">
        <v>0</v>
      </c>
      <c r="AA25" s="1134">
        <v>0</v>
      </c>
      <c r="AB25" s="1134">
        <v>0</v>
      </c>
      <c r="AC25" s="1134">
        <v>0</v>
      </c>
      <c r="AD25" s="1134">
        <v>0</v>
      </c>
      <c r="AE25" s="1134">
        <v>0</v>
      </c>
      <c r="AF25" s="1134">
        <v>0</v>
      </c>
      <c r="AG25" s="1134">
        <v>0</v>
      </c>
      <c r="AH25" s="1134">
        <v>0</v>
      </c>
      <c r="AI25" s="1134">
        <v>0</v>
      </c>
      <c r="AJ25" s="1134">
        <v>0</v>
      </c>
      <c r="AK25" s="1134">
        <v>0</v>
      </c>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1134"/>
      <c r="BK25" s="1134"/>
      <c r="BL25" s="1134"/>
      <c r="BM25" s="1134"/>
      <c r="BN25" s="1134"/>
      <c r="BO25" s="1134"/>
      <c r="BP25" s="1134"/>
      <c r="BQ25" s="1134"/>
      <c r="BR25" s="1134"/>
      <c r="BS25" s="1134"/>
      <c r="BT25" s="1134"/>
      <c r="BU25" s="1134"/>
      <c r="BV25" s="1134"/>
      <c r="BW25" s="1134"/>
      <c r="BX25" s="1134"/>
      <c r="BY25" s="1134"/>
      <c r="BZ25" s="1134"/>
      <c r="CA25" s="1134"/>
      <c r="CB25" s="1134"/>
      <c r="CC25" s="1134"/>
      <c r="CD25" s="1134"/>
      <c r="CE25" s="1134"/>
      <c r="CF25" s="1134"/>
      <c r="CG25" s="1134"/>
      <c r="CH25" s="1134"/>
      <c r="CI25" s="1135"/>
      <c r="CK25" s="631"/>
    </row>
    <row r="26" spans="1:89" s="63" customFormat="1" x14ac:dyDescent="0.2">
      <c r="A26" s="57"/>
      <c r="B26" s="1137" t="s">
        <v>352</v>
      </c>
      <c r="C26" s="1129" t="s">
        <v>353</v>
      </c>
      <c r="D26" s="1130" t="s">
        <v>78</v>
      </c>
      <c r="E26" s="1131" t="s">
        <v>141</v>
      </c>
      <c r="F26" s="1132">
        <v>2</v>
      </c>
      <c r="G26" s="637">
        <v>0</v>
      </c>
      <c r="H26" s="637">
        <v>0</v>
      </c>
      <c r="I26" s="637">
        <v>0</v>
      </c>
      <c r="J26" s="637">
        <v>0</v>
      </c>
      <c r="K26" s="637">
        <v>0</v>
      </c>
      <c r="L26" s="637">
        <v>0</v>
      </c>
      <c r="M26" s="638">
        <v>0</v>
      </c>
      <c r="N26" s="638">
        <v>0</v>
      </c>
      <c r="O26" s="638">
        <v>0</v>
      </c>
      <c r="P26" s="638">
        <v>0</v>
      </c>
      <c r="Q26" s="638">
        <v>0</v>
      </c>
      <c r="R26" s="638">
        <v>0</v>
      </c>
      <c r="S26" s="638">
        <v>0</v>
      </c>
      <c r="T26" s="638">
        <v>0</v>
      </c>
      <c r="U26" s="638">
        <v>0</v>
      </c>
      <c r="V26" s="638">
        <v>0</v>
      </c>
      <c r="W26" s="638">
        <v>0</v>
      </c>
      <c r="X26" s="638">
        <v>0</v>
      </c>
      <c r="Y26" s="638">
        <v>0</v>
      </c>
      <c r="Z26" s="638">
        <v>0</v>
      </c>
      <c r="AA26" s="638">
        <v>0</v>
      </c>
      <c r="AB26" s="638">
        <v>0</v>
      </c>
      <c r="AC26" s="638">
        <v>0</v>
      </c>
      <c r="AD26" s="638">
        <v>0</v>
      </c>
      <c r="AE26" s="638">
        <v>0</v>
      </c>
      <c r="AF26" s="638">
        <v>0</v>
      </c>
      <c r="AG26" s="638">
        <v>0</v>
      </c>
      <c r="AH26" s="638">
        <v>0</v>
      </c>
      <c r="AI26" s="638">
        <v>0</v>
      </c>
      <c r="AJ26" s="638">
        <v>0</v>
      </c>
      <c r="AK26" s="638">
        <v>0</v>
      </c>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F26" s="638"/>
      <c r="CG26" s="638"/>
      <c r="CH26" s="638"/>
      <c r="CI26" s="639"/>
      <c r="CK26" s="631"/>
    </row>
    <row r="27" spans="1:89" s="63" customFormat="1" x14ac:dyDescent="0.2">
      <c r="A27" s="57"/>
      <c r="B27" s="632" t="s">
        <v>354</v>
      </c>
      <c r="C27" s="633" t="s">
        <v>355</v>
      </c>
      <c r="D27" s="634" t="s">
        <v>78</v>
      </c>
      <c r="E27" s="635" t="s">
        <v>141</v>
      </c>
      <c r="F27" s="636">
        <v>2</v>
      </c>
      <c r="G27" s="637">
        <v>0</v>
      </c>
      <c r="H27" s="637">
        <v>0</v>
      </c>
      <c r="I27" s="637">
        <v>0</v>
      </c>
      <c r="J27" s="637">
        <v>0</v>
      </c>
      <c r="K27" s="637">
        <v>0</v>
      </c>
      <c r="L27" s="637">
        <v>0</v>
      </c>
      <c r="M27" s="638">
        <v>0</v>
      </c>
      <c r="N27" s="638">
        <v>0</v>
      </c>
      <c r="O27" s="638">
        <v>0</v>
      </c>
      <c r="P27" s="638">
        <v>0</v>
      </c>
      <c r="Q27" s="638">
        <v>0</v>
      </c>
      <c r="R27" s="638">
        <v>0</v>
      </c>
      <c r="S27" s="638">
        <v>0</v>
      </c>
      <c r="T27" s="638">
        <v>0</v>
      </c>
      <c r="U27" s="638">
        <v>0</v>
      </c>
      <c r="V27" s="638">
        <v>0</v>
      </c>
      <c r="W27" s="638">
        <v>0</v>
      </c>
      <c r="X27" s="638">
        <v>0</v>
      </c>
      <c r="Y27" s="638">
        <v>0</v>
      </c>
      <c r="Z27" s="638">
        <v>0</v>
      </c>
      <c r="AA27" s="638">
        <v>0</v>
      </c>
      <c r="AB27" s="638">
        <v>0</v>
      </c>
      <c r="AC27" s="638">
        <v>0</v>
      </c>
      <c r="AD27" s="638">
        <v>0</v>
      </c>
      <c r="AE27" s="638">
        <v>0</v>
      </c>
      <c r="AF27" s="638">
        <v>0</v>
      </c>
      <c r="AG27" s="638">
        <v>0</v>
      </c>
      <c r="AH27" s="638">
        <v>0</v>
      </c>
      <c r="AI27" s="638">
        <v>0</v>
      </c>
      <c r="AJ27" s="638">
        <v>0</v>
      </c>
      <c r="AK27" s="638">
        <v>0</v>
      </c>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638"/>
      <c r="BJ27" s="638"/>
      <c r="BK27" s="638"/>
      <c r="BL27" s="638"/>
      <c r="BM27" s="638"/>
      <c r="BN27" s="638"/>
      <c r="BO27" s="638"/>
      <c r="BP27" s="638"/>
      <c r="BQ27" s="638"/>
      <c r="BR27" s="638"/>
      <c r="BS27" s="638"/>
      <c r="BT27" s="638"/>
      <c r="BU27" s="638"/>
      <c r="BV27" s="638"/>
      <c r="BW27" s="638"/>
      <c r="BX27" s="638"/>
      <c r="BY27" s="638"/>
      <c r="BZ27" s="638"/>
      <c r="CA27" s="638"/>
      <c r="CB27" s="638"/>
      <c r="CC27" s="638"/>
      <c r="CD27" s="638"/>
      <c r="CE27" s="638"/>
      <c r="CF27" s="638"/>
      <c r="CG27" s="638"/>
      <c r="CH27" s="638"/>
      <c r="CI27" s="639"/>
      <c r="CK27" s="631"/>
    </row>
    <row r="28" spans="1:89" s="63" customFormat="1" x14ac:dyDescent="0.2">
      <c r="A28" s="57"/>
      <c r="B28" s="640" t="s">
        <v>356</v>
      </c>
      <c r="C28" s="633" t="s">
        <v>357</v>
      </c>
      <c r="D28" s="634" t="s">
        <v>78</v>
      </c>
      <c r="E28" s="635" t="s">
        <v>141</v>
      </c>
      <c r="F28" s="636">
        <v>2</v>
      </c>
      <c r="G28" s="637">
        <v>0</v>
      </c>
      <c r="H28" s="637">
        <v>0</v>
      </c>
      <c r="I28" s="637">
        <v>0</v>
      </c>
      <c r="J28" s="637">
        <v>0</v>
      </c>
      <c r="K28" s="637">
        <v>0</v>
      </c>
      <c r="L28" s="637">
        <v>0</v>
      </c>
      <c r="M28" s="638">
        <v>0</v>
      </c>
      <c r="N28" s="638">
        <v>0</v>
      </c>
      <c r="O28" s="638">
        <v>0</v>
      </c>
      <c r="P28" s="638">
        <v>0</v>
      </c>
      <c r="Q28" s="638">
        <v>0</v>
      </c>
      <c r="R28" s="638">
        <v>0</v>
      </c>
      <c r="S28" s="638">
        <v>0</v>
      </c>
      <c r="T28" s="638">
        <v>0</v>
      </c>
      <c r="U28" s="638">
        <v>0</v>
      </c>
      <c r="V28" s="638">
        <v>0</v>
      </c>
      <c r="W28" s="638">
        <v>0</v>
      </c>
      <c r="X28" s="638">
        <v>0</v>
      </c>
      <c r="Y28" s="638">
        <v>0</v>
      </c>
      <c r="Z28" s="638">
        <v>0</v>
      </c>
      <c r="AA28" s="638">
        <v>0</v>
      </c>
      <c r="AB28" s="638">
        <v>0</v>
      </c>
      <c r="AC28" s="638">
        <v>0</v>
      </c>
      <c r="AD28" s="638">
        <v>0</v>
      </c>
      <c r="AE28" s="638">
        <v>0</v>
      </c>
      <c r="AF28" s="638">
        <v>0</v>
      </c>
      <c r="AG28" s="638">
        <v>0</v>
      </c>
      <c r="AH28" s="638">
        <v>0</v>
      </c>
      <c r="AI28" s="638">
        <v>0</v>
      </c>
      <c r="AJ28" s="638">
        <v>0</v>
      </c>
      <c r="AK28" s="638">
        <v>0</v>
      </c>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38"/>
      <c r="BQ28" s="638"/>
      <c r="BR28" s="638"/>
      <c r="BS28" s="638"/>
      <c r="BT28" s="638"/>
      <c r="BU28" s="638"/>
      <c r="BV28" s="638"/>
      <c r="BW28" s="638"/>
      <c r="BX28" s="638"/>
      <c r="BY28" s="638"/>
      <c r="BZ28" s="638"/>
      <c r="CA28" s="638"/>
      <c r="CB28" s="638"/>
      <c r="CC28" s="638"/>
      <c r="CD28" s="638"/>
      <c r="CE28" s="638"/>
      <c r="CF28" s="638"/>
      <c r="CG28" s="638"/>
      <c r="CH28" s="638"/>
      <c r="CI28" s="639"/>
      <c r="CK28" s="631"/>
    </row>
    <row r="29" spans="1:89" s="63" customFormat="1" x14ac:dyDescent="0.2">
      <c r="A29" s="57"/>
      <c r="B29" s="640" t="s">
        <v>358</v>
      </c>
      <c r="C29" s="633" t="s">
        <v>359</v>
      </c>
      <c r="D29" s="634" t="s">
        <v>78</v>
      </c>
      <c r="E29" s="635" t="s">
        <v>141</v>
      </c>
      <c r="F29" s="636">
        <v>2</v>
      </c>
      <c r="G29" s="637">
        <v>-1.9</v>
      </c>
      <c r="H29" s="637">
        <v>-2.19</v>
      </c>
      <c r="I29" s="637">
        <v>-1.73</v>
      </c>
      <c r="J29" s="637">
        <v>-1.8</v>
      </c>
      <c r="K29" s="637">
        <v>-1.8080000000000001</v>
      </c>
      <c r="L29" s="637">
        <v>-1.8160000000000001</v>
      </c>
      <c r="M29" s="638">
        <v>-1.8240000000000001</v>
      </c>
      <c r="N29" s="638">
        <v>-1.8320000000000001</v>
      </c>
      <c r="O29" s="638">
        <v>-1.84</v>
      </c>
      <c r="P29" s="638">
        <v>-1.8480000000000001</v>
      </c>
      <c r="Q29" s="638">
        <v>-1.8560000000000001</v>
      </c>
      <c r="R29" s="638">
        <v>-1.8640000000000001</v>
      </c>
      <c r="S29" s="638">
        <v>-1.8720000000000001</v>
      </c>
      <c r="T29" s="638">
        <v>-1.8800000000000001</v>
      </c>
      <c r="U29" s="638">
        <v>-1.8880000000000001</v>
      </c>
      <c r="V29" s="638">
        <v>-1.8960000000000001</v>
      </c>
      <c r="W29" s="638">
        <v>-1.9040000000000001</v>
      </c>
      <c r="X29" s="638">
        <v>-1.9120000000000001</v>
      </c>
      <c r="Y29" s="638">
        <v>-1.9200000000000002</v>
      </c>
      <c r="Z29" s="638">
        <v>-1.9280000000000002</v>
      </c>
      <c r="AA29" s="638">
        <v>-1.9360000000000002</v>
      </c>
      <c r="AB29" s="638">
        <v>-1.9440000000000002</v>
      </c>
      <c r="AC29" s="638">
        <v>-1.9520000000000002</v>
      </c>
      <c r="AD29" s="638">
        <v>-1.9600000000000002</v>
      </c>
      <c r="AE29" s="638">
        <v>-1.9680000000000002</v>
      </c>
      <c r="AF29" s="638">
        <v>-1.9760000000000002</v>
      </c>
      <c r="AG29" s="638">
        <v>-1.9840000000000002</v>
      </c>
      <c r="AH29" s="638">
        <v>-1.9920000000000002</v>
      </c>
      <c r="AI29" s="638">
        <v>-2</v>
      </c>
      <c r="AJ29" s="638">
        <v>-2.008</v>
      </c>
      <c r="AK29" s="638">
        <v>-2.016</v>
      </c>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638"/>
      <c r="BS29" s="638"/>
      <c r="BT29" s="638"/>
      <c r="BU29" s="638"/>
      <c r="BV29" s="638"/>
      <c r="BW29" s="638"/>
      <c r="BX29" s="638"/>
      <c r="BY29" s="638"/>
      <c r="BZ29" s="638"/>
      <c r="CA29" s="638"/>
      <c r="CB29" s="638"/>
      <c r="CC29" s="638"/>
      <c r="CD29" s="638"/>
      <c r="CE29" s="638"/>
      <c r="CF29" s="638"/>
      <c r="CG29" s="638"/>
      <c r="CH29" s="638"/>
      <c r="CI29" s="639"/>
      <c r="CK29" s="631"/>
    </row>
    <row r="30" spans="1:89" s="63" customFormat="1" x14ac:dyDescent="0.2">
      <c r="A30" s="57"/>
      <c r="B30" s="640" t="s">
        <v>360</v>
      </c>
      <c r="C30" s="633" t="s">
        <v>361</v>
      </c>
      <c r="D30" s="634" t="s">
        <v>78</v>
      </c>
      <c r="E30" s="635" t="s">
        <v>141</v>
      </c>
      <c r="F30" s="636">
        <v>2</v>
      </c>
      <c r="G30" s="637">
        <v>9</v>
      </c>
      <c r="H30" s="637">
        <v>9</v>
      </c>
      <c r="I30" s="637">
        <v>9</v>
      </c>
      <c r="J30" s="637">
        <v>9</v>
      </c>
      <c r="K30" s="637">
        <v>9</v>
      </c>
      <c r="L30" s="637">
        <v>9</v>
      </c>
      <c r="M30" s="641">
        <v>9</v>
      </c>
      <c r="N30" s="641">
        <v>9</v>
      </c>
      <c r="O30" s="641">
        <v>9</v>
      </c>
      <c r="P30" s="641">
        <v>9</v>
      </c>
      <c r="Q30" s="641">
        <v>9</v>
      </c>
      <c r="R30" s="641">
        <v>9</v>
      </c>
      <c r="S30" s="641">
        <v>9</v>
      </c>
      <c r="T30" s="641">
        <v>9</v>
      </c>
      <c r="U30" s="641">
        <v>9</v>
      </c>
      <c r="V30" s="641">
        <v>9</v>
      </c>
      <c r="W30" s="641">
        <v>9</v>
      </c>
      <c r="X30" s="641">
        <v>9</v>
      </c>
      <c r="Y30" s="641">
        <v>9</v>
      </c>
      <c r="Z30" s="641">
        <v>9</v>
      </c>
      <c r="AA30" s="641">
        <v>9</v>
      </c>
      <c r="AB30" s="641">
        <v>9</v>
      </c>
      <c r="AC30" s="641">
        <v>9</v>
      </c>
      <c r="AD30" s="641">
        <v>9</v>
      </c>
      <c r="AE30" s="641">
        <v>9</v>
      </c>
      <c r="AF30" s="641">
        <v>9</v>
      </c>
      <c r="AG30" s="641">
        <v>9</v>
      </c>
      <c r="AH30" s="641">
        <v>9</v>
      </c>
      <c r="AI30" s="641">
        <v>9</v>
      </c>
      <c r="AJ30" s="641">
        <v>9</v>
      </c>
      <c r="AK30" s="641">
        <v>9</v>
      </c>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41"/>
      <c r="BS30" s="641"/>
      <c r="BT30" s="641"/>
      <c r="BU30" s="641"/>
      <c r="BV30" s="641"/>
      <c r="BW30" s="641"/>
      <c r="BX30" s="641"/>
      <c r="BY30" s="641"/>
      <c r="BZ30" s="641"/>
      <c r="CA30" s="641"/>
      <c r="CB30" s="641"/>
      <c r="CC30" s="641"/>
      <c r="CD30" s="641"/>
      <c r="CE30" s="641"/>
      <c r="CF30" s="641"/>
      <c r="CG30" s="641"/>
      <c r="CH30" s="641"/>
      <c r="CI30" s="642"/>
      <c r="CK30" s="631"/>
    </row>
    <row r="31" spans="1:89" s="63" customFormat="1" x14ac:dyDescent="0.2">
      <c r="A31" s="57"/>
      <c r="B31" s="640" t="s">
        <v>362</v>
      </c>
      <c r="C31" s="643" t="s">
        <v>363</v>
      </c>
      <c r="D31" s="634" t="s">
        <v>364</v>
      </c>
      <c r="E31" s="635" t="s">
        <v>141</v>
      </c>
      <c r="F31" s="636">
        <v>2</v>
      </c>
      <c r="G31" s="644">
        <f>G30+G32</f>
        <v>9</v>
      </c>
      <c r="H31" s="644">
        <f t="shared" ref="H31:BS31" si="0">H30+H32</f>
        <v>9</v>
      </c>
      <c r="I31" s="644">
        <f t="shared" si="0"/>
        <v>9</v>
      </c>
      <c r="J31" s="644">
        <f t="shared" si="0"/>
        <v>9</v>
      </c>
      <c r="K31" s="644">
        <f t="shared" si="0"/>
        <v>9</v>
      </c>
      <c r="L31" s="644">
        <f t="shared" si="0"/>
        <v>9</v>
      </c>
      <c r="M31" s="644">
        <f t="shared" si="0"/>
        <v>7.5</v>
      </c>
      <c r="N31" s="644">
        <f t="shared" si="0"/>
        <v>7.5</v>
      </c>
      <c r="O31" s="644">
        <f t="shared" si="0"/>
        <v>7.5</v>
      </c>
      <c r="P31" s="644">
        <f t="shared" si="0"/>
        <v>7.5</v>
      </c>
      <c r="Q31" s="644">
        <f t="shared" si="0"/>
        <v>7.5</v>
      </c>
      <c r="R31" s="644">
        <f t="shared" si="0"/>
        <v>6.66</v>
      </c>
      <c r="S31" s="644">
        <f t="shared" si="0"/>
        <v>6.66</v>
      </c>
      <c r="T31" s="644">
        <f t="shared" si="0"/>
        <v>6.66</v>
      </c>
      <c r="U31" s="644">
        <f t="shared" si="0"/>
        <v>6.66</v>
      </c>
      <c r="V31" s="644">
        <f t="shared" si="0"/>
        <v>6.66</v>
      </c>
      <c r="W31" s="644">
        <f t="shared" si="0"/>
        <v>6.66</v>
      </c>
      <c r="X31" s="644">
        <f t="shared" si="0"/>
        <v>6.66</v>
      </c>
      <c r="Y31" s="644">
        <f t="shared" si="0"/>
        <v>6.66</v>
      </c>
      <c r="Z31" s="644">
        <f t="shared" si="0"/>
        <v>6.66</v>
      </c>
      <c r="AA31" s="644">
        <f t="shared" si="0"/>
        <v>6.66</v>
      </c>
      <c r="AB31" s="644">
        <f t="shared" si="0"/>
        <v>6.66</v>
      </c>
      <c r="AC31" s="644">
        <f t="shared" si="0"/>
        <v>6.66</v>
      </c>
      <c r="AD31" s="644">
        <f t="shared" si="0"/>
        <v>6.66</v>
      </c>
      <c r="AE31" s="644">
        <f t="shared" si="0"/>
        <v>6.66</v>
      </c>
      <c r="AF31" s="644">
        <f t="shared" si="0"/>
        <v>6.66</v>
      </c>
      <c r="AG31" s="644">
        <f t="shared" si="0"/>
        <v>6.66</v>
      </c>
      <c r="AH31" s="644">
        <f t="shared" si="0"/>
        <v>6.66</v>
      </c>
      <c r="AI31" s="644">
        <f t="shared" si="0"/>
        <v>6.66</v>
      </c>
      <c r="AJ31" s="644">
        <f t="shared" si="0"/>
        <v>6.66</v>
      </c>
      <c r="AK31" s="644">
        <f t="shared" si="0"/>
        <v>6.66</v>
      </c>
      <c r="AL31" s="644">
        <f t="shared" si="0"/>
        <v>0</v>
      </c>
      <c r="AM31" s="644">
        <f t="shared" si="0"/>
        <v>0</v>
      </c>
      <c r="AN31" s="644">
        <f t="shared" si="0"/>
        <v>0</v>
      </c>
      <c r="AO31" s="644">
        <f t="shared" si="0"/>
        <v>0</v>
      </c>
      <c r="AP31" s="644">
        <f t="shared" si="0"/>
        <v>0</v>
      </c>
      <c r="AQ31" s="644">
        <f t="shared" si="0"/>
        <v>0</v>
      </c>
      <c r="AR31" s="644">
        <f t="shared" si="0"/>
        <v>0</v>
      </c>
      <c r="AS31" s="644">
        <f t="shared" si="0"/>
        <v>0</v>
      </c>
      <c r="AT31" s="644">
        <f t="shared" si="0"/>
        <v>0</v>
      </c>
      <c r="AU31" s="644">
        <f t="shared" si="0"/>
        <v>0</v>
      </c>
      <c r="AV31" s="644">
        <f t="shared" si="0"/>
        <v>0</v>
      </c>
      <c r="AW31" s="644">
        <f t="shared" si="0"/>
        <v>0</v>
      </c>
      <c r="AX31" s="644">
        <f t="shared" si="0"/>
        <v>0</v>
      </c>
      <c r="AY31" s="644">
        <f t="shared" si="0"/>
        <v>0</v>
      </c>
      <c r="AZ31" s="644">
        <f t="shared" si="0"/>
        <v>0</v>
      </c>
      <c r="BA31" s="644">
        <f t="shared" si="0"/>
        <v>0</v>
      </c>
      <c r="BB31" s="644">
        <f t="shared" si="0"/>
        <v>0</v>
      </c>
      <c r="BC31" s="644">
        <f t="shared" si="0"/>
        <v>0</v>
      </c>
      <c r="BD31" s="644">
        <f t="shared" si="0"/>
        <v>0</v>
      </c>
      <c r="BE31" s="644">
        <f t="shared" si="0"/>
        <v>0</v>
      </c>
      <c r="BF31" s="644">
        <f t="shared" si="0"/>
        <v>0</v>
      </c>
      <c r="BG31" s="644">
        <f t="shared" si="0"/>
        <v>0</v>
      </c>
      <c r="BH31" s="644">
        <f t="shared" si="0"/>
        <v>0</v>
      </c>
      <c r="BI31" s="644">
        <f t="shared" si="0"/>
        <v>0</v>
      </c>
      <c r="BJ31" s="644">
        <f t="shared" si="0"/>
        <v>0</v>
      </c>
      <c r="BK31" s="644">
        <f t="shared" si="0"/>
        <v>0</v>
      </c>
      <c r="BL31" s="644">
        <f t="shared" si="0"/>
        <v>0</v>
      </c>
      <c r="BM31" s="644">
        <f t="shared" si="0"/>
        <v>0</v>
      </c>
      <c r="BN31" s="644">
        <f t="shared" si="0"/>
        <v>0</v>
      </c>
      <c r="BO31" s="644">
        <f t="shared" si="0"/>
        <v>0</v>
      </c>
      <c r="BP31" s="644">
        <f t="shared" si="0"/>
        <v>0</v>
      </c>
      <c r="BQ31" s="644">
        <f t="shared" si="0"/>
        <v>0</v>
      </c>
      <c r="BR31" s="644">
        <f t="shared" si="0"/>
        <v>0</v>
      </c>
      <c r="BS31" s="644">
        <f t="shared" si="0"/>
        <v>0</v>
      </c>
      <c r="BT31" s="644">
        <f t="shared" ref="BT31:CI31" si="1">BT30+BT32</f>
        <v>0</v>
      </c>
      <c r="BU31" s="644">
        <f t="shared" si="1"/>
        <v>0</v>
      </c>
      <c r="BV31" s="644">
        <f t="shared" si="1"/>
        <v>0</v>
      </c>
      <c r="BW31" s="644">
        <f t="shared" si="1"/>
        <v>0</v>
      </c>
      <c r="BX31" s="644">
        <f t="shared" si="1"/>
        <v>0</v>
      </c>
      <c r="BY31" s="644">
        <f t="shared" si="1"/>
        <v>0</v>
      </c>
      <c r="BZ31" s="644">
        <f t="shared" si="1"/>
        <v>0</v>
      </c>
      <c r="CA31" s="644">
        <f t="shared" si="1"/>
        <v>0</v>
      </c>
      <c r="CB31" s="644">
        <f t="shared" si="1"/>
        <v>0</v>
      </c>
      <c r="CC31" s="644">
        <f t="shared" si="1"/>
        <v>0</v>
      </c>
      <c r="CD31" s="644">
        <f t="shared" si="1"/>
        <v>0</v>
      </c>
      <c r="CE31" s="644">
        <f t="shared" si="1"/>
        <v>0</v>
      </c>
      <c r="CF31" s="644">
        <f t="shared" si="1"/>
        <v>0</v>
      </c>
      <c r="CG31" s="644">
        <f t="shared" si="1"/>
        <v>0</v>
      </c>
      <c r="CH31" s="644">
        <f t="shared" si="1"/>
        <v>0</v>
      </c>
      <c r="CI31" s="645">
        <f t="shared" si="1"/>
        <v>0</v>
      </c>
      <c r="CK31" s="631"/>
    </row>
    <row r="32" spans="1:89" s="63" customFormat="1" ht="28.5" x14ac:dyDescent="0.2">
      <c r="A32" s="57"/>
      <c r="B32" s="646" t="s">
        <v>365</v>
      </c>
      <c r="C32" s="647" t="s">
        <v>366</v>
      </c>
      <c r="D32" s="647" t="s">
        <v>367</v>
      </c>
      <c r="E32" s="648" t="s">
        <v>141</v>
      </c>
      <c r="F32" s="636">
        <v>2</v>
      </c>
      <c r="G32" s="644">
        <f>SUM(G33:G38)</f>
        <v>0</v>
      </c>
      <c r="H32" s="644">
        <f t="shared" ref="H32:BS32" si="2">SUM(H33:H38)</f>
        <v>0</v>
      </c>
      <c r="I32" s="644">
        <f t="shared" si="2"/>
        <v>0</v>
      </c>
      <c r="J32" s="644">
        <f t="shared" si="2"/>
        <v>0</v>
      </c>
      <c r="K32" s="644">
        <f t="shared" si="2"/>
        <v>0</v>
      </c>
      <c r="L32" s="644">
        <f t="shared" si="2"/>
        <v>0</v>
      </c>
      <c r="M32" s="649">
        <f t="shared" si="2"/>
        <v>-1.5</v>
      </c>
      <c r="N32" s="649">
        <f t="shared" si="2"/>
        <v>-1.5</v>
      </c>
      <c r="O32" s="649">
        <f t="shared" si="2"/>
        <v>-1.5</v>
      </c>
      <c r="P32" s="649">
        <f t="shared" si="2"/>
        <v>-1.5</v>
      </c>
      <c r="Q32" s="649">
        <f t="shared" si="2"/>
        <v>-1.5</v>
      </c>
      <c r="R32" s="649">
        <f t="shared" si="2"/>
        <v>-2.34</v>
      </c>
      <c r="S32" s="649">
        <f t="shared" si="2"/>
        <v>-2.34</v>
      </c>
      <c r="T32" s="649">
        <f t="shared" si="2"/>
        <v>-2.34</v>
      </c>
      <c r="U32" s="649">
        <f t="shared" si="2"/>
        <v>-2.34</v>
      </c>
      <c r="V32" s="649">
        <f t="shared" si="2"/>
        <v>-2.34</v>
      </c>
      <c r="W32" s="649">
        <f t="shared" si="2"/>
        <v>-2.34</v>
      </c>
      <c r="X32" s="649">
        <f t="shared" si="2"/>
        <v>-2.34</v>
      </c>
      <c r="Y32" s="649">
        <f t="shared" si="2"/>
        <v>-2.34</v>
      </c>
      <c r="Z32" s="649">
        <f t="shared" si="2"/>
        <v>-2.34</v>
      </c>
      <c r="AA32" s="649">
        <f t="shared" si="2"/>
        <v>-2.34</v>
      </c>
      <c r="AB32" s="649">
        <f t="shared" si="2"/>
        <v>-2.34</v>
      </c>
      <c r="AC32" s="649">
        <f t="shared" si="2"/>
        <v>-2.34</v>
      </c>
      <c r="AD32" s="649">
        <f t="shared" si="2"/>
        <v>-2.34</v>
      </c>
      <c r="AE32" s="649">
        <f t="shared" si="2"/>
        <v>-2.34</v>
      </c>
      <c r="AF32" s="649">
        <f t="shared" si="2"/>
        <v>-2.34</v>
      </c>
      <c r="AG32" s="649">
        <f t="shared" si="2"/>
        <v>-2.34</v>
      </c>
      <c r="AH32" s="649">
        <f t="shared" si="2"/>
        <v>-2.34</v>
      </c>
      <c r="AI32" s="649">
        <f t="shared" si="2"/>
        <v>-2.34</v>
      </c>
      <c r="AJ32" s="649">
        <f t="shared" si="2"/>
        <v>-2.34</v>
      </c>
      <c r="AK32" s="649">
        <f t="shared" si="2"/>
        <v>-2.34</v>
      </c>
      <c r="AL32" s="649">
        <f t="shared" si="2"/>
        <v>0</v>
      </c>
      <c r="AM32" s="649">
        <f t="shared" si="2"/>
        <v>0</v>
      </c>
      <c r="AN32" s="649">
        <f t="shared" si="2"/>
        <v>0</v>
      </c>
      <c r="AO32" s="649">
        <f t="shared" si="2"/>
        <v>0</v>
      </c>
      <c r="AP32" s="649">
        <f t="shared" si="2"/>
        <v>0</v>
      </c>
      <c r="AQ32" s="649">
        <f t="shared" si="2"/>
        <v>0</v>
      </c>
      <c r="AR32" s="649">
        <f t="shared" si="2"/>
        <v>0</v>
      </c>
      <c r="AS32" s="649">
        <f t="shared" si="2"/>
        <v>0</v>
      </c>
      <c r="AT32" s="649">
        <f t="shared" si="2"/>
        <v>0</v>
      </c>
      <c r="AU32" s="649">
        <f t="shared" si="2"/>
        <v>0</v>
      </c>
      <c r="AV32" s="649">
        <f t="shared" si="2"/>
        <v>0</v>
      </c>
      <c r="AW32" s="649">
        <f t="shared" si="2"/>
        <v>0</v>
      </c>
      <c r="AX32" s="649">
        <f t="shared" si="2"/>
        <v>0</v>
      </c>
      <c r="AY32" s="649">
        <f t="shared" si="2"/>
        <v>0</v>
      </c>
      <c r="AZ32" s="649">
        <f t="shared" si="2"/>
        <v>0</v>
      </c>
      <c r="BA32" s="649">
        <f t="shared" si="2"/>
        <v>0</v>
      </c>
      <c r="BB32" s="649">
        <f t="shared" si="2"/>
        <v>0</v>
      </c>
      <c r="BC32" s="649">
        <f t="shared" si="2"/>
        <v>0</v>
      </c>
      <c r="BD32" s="649">
        <f t="shared" si="2"/>
        <v>0</v>
      </c>
      <c r="BE32" s="649">
        <f t="shared" si="2"/>
        <v>0</v>
      </c>
      <c r="BF32" s="649">
        <f t="shared" si="2"/>
        <v>0</v>
      </c>
      <c r="BG32" s="649">
        <f t="shared" si="2"/>
        <v>0</v>
      </c>
      <c r="BH32" s="649">
        <f t="shared" si="2"/>
        <v>0</v>
      </c>
      <c r="BI32" s="649">
        <f t="shared" si="2"/>
        <v>0</v>
      </c>
      <c r="BJ32" s="649">
        <f t="shared" si="2"/>
        <v>0</v>
      </c>
      <c r="BK32" s="649">
        <f t="shared" si="2"/>
        <v>0</v>
      </c>
      <c r="BL32" s="649">
        <f t="shared" si="2"/>
        <v>0</v>
      </c>
      <c r="BM32" s="649">
        <f t="shared" si="2"/>
        <v>0</v>
      </c>
      <c r="BN32" s="649">
        <f t="shared" si="2"/>
        <v>0</v>
      </c>
      <c r="BO32" s="649">
        <f t="shared" si="2"/>
        <v>0</v>
      </c>
      <c r="BP32" s="649">
        <f t="shared" si="2"/>
        <v>0</v>
      </c>
      <c r="BQ32" s="649">
        <f t="shared" si="2"/>
        <v>0</v>
      </c>
      <c r="BR32" s="649">
        <f t="shared" si="2"/>
        <v>0</v>
      </c>
      <c r="BS32" s="649">
        <f t="shared" si="2"/>
        <v>0</v>
      </c>
      <c r="BT32" s="649">
        <f t="shared" ref="BT32:CI32" si="3">SUM(BT33:BT38)</f>
        <v>0</v>
      </c>
      <c r="BU32" s="649">
        <f t="shared" si="3"/>
        <v>0</v>
      </c>
      <c r="BV32" s="649">
        <f t="shared" si="3"/>
        <v>0</v>
      </c>
      <c r="BW32" s="649">
        <f t="shared" si="3"/>
        <v>0</v>
      </c>
      <c r="BX32" s="649">
        <f t="shared" si="3"/>
        <v>0</v>
      </c>
      <c r="BY32" s="649">
        <f t="shared" si="3"/>
        <v>0</v>
      </c>
      <c r="BZ32" s="649">
        <f t="shared" si="3"/>
        <v>0</v>
      </c>
      <c r="CA32" s="649">
        <f t="shared" si="3"/>
        <v>0</v>
      </c>
      <c r="CB32" s="649">
        <f t="shared" si="3"/>
        <v>0</v>
      </c>
      <c r="CC32" s="649">
        <f t="shared" si="3"/>
        <v>0</v>
      </c>
      <c r="CD32" s="649">
        <f t="shared" si="3"/>
        <v>0</v>
      </c>
      <c r="CE32" s="649">
        <f t="shared" si="3"/>
        <v>0</v>
      </c>
      <c r="CF32" s="649">
        <f t="shared" si="3"/>
        <v>0</v>
      </c>
      <c r="CG32" s="649">
        <f t="shared" si="3"/>
        <v>0</v>
      </c>
      <c r="CH32" s="649">
        <f t="shared" si="3"/>
        <v>0</v>
      </c>
      <c r="CI32" s="645">
        <f t="shared" si="3"/>
        <v>0</v>
      </c>
      <c r="CK32" s="631"/>
    </row>
    <row r="33" spans="1:89" s="63" customFormat="1" x14ac:dyDescent="0.2">
      <c r="A33" s="57"/>
      <c r="B33" s="640" t="s">
        <v>368</v>
      </c>
      <c r="C33" s="643" t="s">
        <v>369</v>
      </c>
      <c r="D33" s="634" t="s">
        <v>78</v>
      </c>
      <c r="E33" s="635" t="s">
        <v>141</v>
      </c>
      <c r="F33" s="636">
        <v>2</v>
      </c>
      <c r="G33" s="637">
        <v>0</v>
      </c>
      <c r="H33" s="637">
        <v>0</v>
      </c>
      <c r="I33" s="637">
        <v>0</v>
      </c>
      <c r="J33" s="637">
        <v>0</v>
      </c>
      <c r="K33" s="637">
        <v>0</v>
      </c>
      <c r="L33" s="637">
        <v>0</v>
      </c>
      <c r="M33" s="641">
        <v>0</v>
      </c>
      <c r="N33" s="641">
        <v>0</v>
      </c>
      <c r="O33" s="641">
        <v>0</v>
      </c>
      <c r="P33" s="641">
        <v>0</v>
      </c>
      <c r="Q33" s="641">
        <v>0</v>
      </c>
      <c r="R33" s="641">
        <v>-0.84</v>
      </c>
      <c r="S33" s="641">
        <v>-0.84</v>
      </c>
      <c r="T33" s="641">
        <v>-0.84</v>
      </c>
      <c r="U33" s="641">
        <v>-0.84</v>
      </c>
      <c r="V33" s="641">
        <v>-0.84</v>
      </c>
      <c r="W33" s="641">
        <v>-0.84</v>
      </c>
      <c r="X33" s="641">
        <v>-0.84</v>
      </c>
      <c r="Y33" s="641">
        <v>-0.84</v>
      </c>
      <c r="Z33" s="641">
        <v>-0.84</v>
      </c>
      <c r="AA33" s="641">
        <v>-0.84</v>
      </c>
      <c r="AB33" s="641">
        <v>-0.84</v>
      </c>
      <c r="AC33" s="641">
        <v>-0.84</v>
      </c>
      <c r="AD33" s="641">
        <v>-0.84</v>
      </c>
      <c r="AE33" s="641">
        <v>-0.84</v>
      </c>
      <c r="AF33" s="641">
        <v>-0.84</v>
      </c>
      <c r="AG33" s="641">
        <v>-0.84</v>
      </c>
      <c r="AH33" s="641">
        <v>-0.84</v>
      </c>
      <c r="AI33" s="641">
        <v>-0.84</v>
      </c>
      <c r="AJ33" s="641">
        <v>-0.84</v>
      </c>
      <c r="AK33" s="641">
        <v>-0.84</v>
      </c>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c r="BO33" s="641"/>
      <c r="BP33" s="641"/>
      <c r="BQ33" s="641"/>
      <c r="BR33" s="641"/>
      <c r="BS33" s="641"/>
      <c r="BT33" s="641"/>
      <c r="BU33" s="641"/>
      <c r="BV33" s="641"/>
      <c r="BW33" s="641"/>
      <c r="BX33" s="641"/>
      <c r="BY33" s="641"/>
      <c r="BZ33" s="641"/>
      <c r="CA33" s="641"/>
      <c r="CB33" s="641"/>
      <c r="CC33" s="641"/>
      <c r="CD33" s="641"/>
      <c r="CE33" s="641"/>
      <c r="CF33" s="641"/>
      <c r="CG33" s="641"/>
      <c r="CH33" s="641"/>
      <c r="CI33" s="642"/>
      <c r="CK33" s="631"/>
    </row>
    <row r="34" spans="1:89" s="63" customFormat="1" ht="28.5" x14ac:dyDescent="0.2">
      <c r="A34" s="57"/>
      <c r="B34" s="640" t="s">
        <v>370</v>
      </c>
      <c r="C34" s="643" t="s">
        <v>371</v>
      </c>
      <c r="D34" s="634" t="s">
        <v>78</v>
      </c>
      <c r="E34" s="635" t="s">
        <v>141</v>
      </c>
      <c r="F34" s="636">
        <v>2</v>
      </c>
      <c r="G34" s="637">
        <v>0</v>
      </c>
      <c r="H34" s="637">
        <v>0</v>
      </c>
      <c r="I34" s="637">
        <v>0</v>
      </c>
      <c r="J34" s="637">
        <v>0</v>
      </c>
      <c r="K34" s="637">
        <v>0</v>
      </c>
      <c r="L34" s="637">
        <v>0</v>
      </c>
      <c r="M34" s="641">
        <v>0</v>
      </c>
      <c r="N34" s="641">
        <v>0</v>
      </c>
      <c r="O34" s="641">
        <v>0</v>
      </c>
      <c r="P34" s="641">
        <v>0</v>
      </c>
      <c r="Q34" s="641">
        <v>0</v>
      </c>
      <c r="R34" s="641">
        <v>0</v>
      </c>
      <c r="S34" s="641">
        <v>0</v>
      </c>
      <c r="T34" s="641">
        <v>0</v>
      </c>
      <c r="U34" s="641">
        <v>0</v>
      </c>
      <c r="V34" s="641">
        <v>0</v>
      </c>
      <c r="W34" s="641">
        <v>0</v>
      </c>
      <c r="X34" s="641">
        <v>0</v>
      </c>
      <c r="Y34" s="641">
        <v>0</v>
      </c>
      <c r="Z34" s="641">
        <v>0</v>
      </c>
      <c r="AA34" s="641">
        <v>0</v>
      </c>
      <c r="AB34" s="641">
        <v>0</v>
      </c>
      <c r="AC34" s="641">
        <v>0</v>
      </c>
      <c r="AD34" s="641">
        <v>0</v>
      </c>
      <c r="AE34" s="641">
        <v>0</v>
      </c>
      <c r="AF34" s="641">
        <v>0</v>
      </c>
      <c r="AG34" s="641">
        <v>0</v>
      </c>
      <c r="AH34" s="641">
        <v>0</v>
      </c>
      <c r="AI34" s="641">
        <v>0</v>
      </c>
      <c r="AJ34" s="641">
        <v>0</v>
      </c>
      <c r="AK34" s="641">
        <v>0</v>
      </c>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641"/>
      <c r="BK34" s="641"/>
      <c r="BL34" s="641"/>
      <c r="BM34" s="641"/>
      <c r="BN34" s="641"/>
      <c r="BO34" s="641"/>
      <c r="BP34" s="641"/>
      <c r="BQ34" s="641"/>
      <c r="BR34" s="641"/>
      <c r="BS34" s="641"/>
      <c r="BT34" s="641"/>
      <c r="BU34" s="641"/>
      <c r="BV34" s="641"/>
      <c r="BW34" s="641"/>
      <c r="BX34" s="641"/>
      <c r="BY34" s="641"/>
      <c r="BZ34" s="641"/>
      <c r="CA34" s="641"/>
      <c r="CB34" s="641"/>
      <c r="CC34" s="641"/>
      <c r="CD34" s="641"/>
      <c r="CE34" s="641"/>
      <c r="CF34" s="641"/>
      <c r="CG34" s="641"/>
      <c r="CH34" s="641"/>
      <c r="CI34" s="642"/>
      <c r="CK34" s="631"/>
    </row>
    <row r="35" spans="1:89" s="63" customFormat="1" ht="42.75" x14ac:dyDescent="0.2">
      <c r="A35" s="57"/>
      <c r="B35" s="640" t="s">
        <v>372</v>
      </c>
      <c r="C35" s="643" t="s">
        <v>373</v>
      </c>
      <c r="D35" s="634" t="s">
        <v>78</v>
      </c>
      <c r="E35" s="635" t="s">
        <v>141</v>
      </c>
      <c r="F35" s="636">
        <v>2</v>
      </c>
      <c r="G35" s="637">
        <v>0</v>
      </c>
      <c r="H35" s="637">
        <v>0</v>
      </c>
      <c r="I35" s="637">
        <v>0</v>
      </c>
      <c r="J35" s="637">
        <v>0</v>
      </c>
      <c r="K35" s="637">
        <v>0</v>
      </c>
      <c r="L35" s="637">
        <v>0</v>
      </c>
      <c r="M35" s="641">
        <v>-1.5</v>
      </c>
      <c r="N35" s="641">
        <v>-1.5</v>
      </c>
      <c r="O35" s="641">
        <v>-1.5</v>
      </c>
      <c r="P35" s="641">
        <v>-1.5</v>
      </c>
      <c r="Q35" s="641">
        <v>-1.5</v>
      </c>
      <c r="R35" s="641">
        <v>-1.5</v>
      </c>
      <c r="S35" s="641">
        <v>-1.5</v>
      </c>
      <c r="T35" s="641">
        <v>-1.5</v>
      </c>
      <c r="U35" s="641">
        <v>-1.5</v>
      </c>
      <c r="V35" s="641">
        <v>-1.5</v>
      </c>
      <c r="W35" s="641">
        <v>-1.5</v>
      </c>
      <c r="X35" s="641">
        <v>-1.5</v>
      </c>
      <c r="Y35" s="641">
        <v>-1.5</v>
      </c>
      <c r="Z35" s="641">
        <v>-1.5</v>
      </c>
      <c r="AA35" s="641">
        <v>-1.5</v>
      </c>
      <c r="AB35" s="641">
        <v>-1.5</v>
      </c>
      <c r="AC35" s="641">
        <v>-1.5</v>
      </c>
      <c r="AD35" s="641">
        <v>-1.5</v>
      </c>
      <c r="AE35" s="641">
        <v>-1.5</v>
      </c>
      <c r="AF35" s="641">
        <v>-1.5</v>
      </c>
      <c r="AG35" s="641">
        <v>-1.5</v>
      </c>
      <c r="AH35" s="641">
        <v>-1.5</v>
      </c>
      <c r="AI35" s="641">
        <v>-1.5</v>
      </c>
      <c r="AJ35" s="641">
        <v>-1.5</v>
      </c>
      <c r="AK35" s="641">
        <v>-1.5</v>
      </c>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641"/>
      <c r="BL35" s="641"/>
      <c r="BM35" s="641"/>
      <c r="BN35" s="641"/>
      <c r="BO35" s="641"/>
      <c r="BP35" s="641"/>
      <c r="BQ35" s="641"/>
      <c r="BR35" s="641"/>
      <c r="BS35" s="641"/>
      <c r="BT35" s="641"/>
      <c r="BU35" s="641"/>
      <c r="BV35" s="641"/>
      <c r="BW35" s="641"/>
      <c r="BX35" s="641"/>
      <c r="BY35" s="641"/>
      <c r="BZ35" s="641"/>
      <c r="CA35" s="641"/>
      <c r="CB35" s="641"/>
      <c r="CC35" s="641"/>
      <c r="CD35" s="641"/>
      <c r="CE35" s="641"/>
      <c r="CF35" s="641"/>
      <c r="CG35" s="641"/>
      <c r="CH35" s="641"/>
      <c r="CI35" s="642"/>
      <c r="CK35" s="631"/>
    </row>
    <row r="36" spans="1:89" s="63" customFormat="1" ht="28.5" x14ac:dyDescent="0.2">
      <c r="A36" s="57"/>
      <c r="B36" s="640" t="s">
        <v>374</v>
      </c>
      <c r="C36" s="643" t="s">
        <v>375</v>
      </c>
      <c r="D36" s="634" t="s">
        <v>78</v>
      </c>
      <c r="E36" s="635" t="s">
        <v>141</v>
      </c>
      <c r="F36" s="636">
        <v>2</v>
      </c>
      <c r="G36" s="637">
        <v>0</v>
      </c>
      <c r="H36" s="637">
        <v>0</v>
      </c>
      <c r="I36" s="637">
        <v>0</v>
      </c>
      <c r="J36" s="637">
        <v>0</v>
      </c>
      <c r="K36" s="637">
        <v>0</v>
      </c>
      <c r="L36" s="637">
        <v>0</v>
      </c>
      <c r="M36" s="641">
        <v>0</v>
      </c>
      <c r="N36" s="641">
        <v>0</v>
      </c>
      <c r="O36" s="641">
        <v>0</v>
      </c>
      <c r="P36" s="641">
        <v>0</v>
      </c>
      <c r="Q36" s="641">
        <v>0</v>
      </c>
      <c r="R36" s="641">
        <v>0</v>
      </c>
      <c r="S36" s="641">
        <v>0</v>
      </c>
      <c r="T36" s="641">
        <v>0</v>
      </c>
      <c r="U36" s="641">
        <v>0</v>
      </c>
      <c r="V36" s="641">
        <v>0</v>
      </c>
      <c r="W36" s="641">
        <v>0</v>
      </c>
      <c r="X36" s="641">
        <v>0</v>
      </c>
      <c r="Y36" s="641">
        <v>0</v>
      </c>
      <c r="Z36" s="641">
        <v>0</v>
      </c>
      <c r="AA36" s="641">
        <v>0</v>
      </c>
      <c r="AB36" s="641">
        <v>0</v>
      </c>
      <c r="AC36" s="641">
        <v>0</v>
      </c>
      <c r="AD36" s="641">
        <v>0</v>
      </c>
      <c r="AE36" s="641">
        <v>0</v>
      </c>
      <c r="AF36" s="641">
        <v>0</v>
      </c>
      <c r="AG36" s="641">
        <v>0</v>
      </c>
      <c r="AH36" s="641">
        <v>0</v>
      </c>
      <c r="AI36" s="641">
        <v>0</v>
      </c>
      <c r="AJ36" s="641">
        <v>0</v>
      </c>
      <c r="AK36" s="641">
        <v>0</v>
      </c>
      <c r="AL36" s="641"/>
      <c r="AM36" s="641"/>
      <c r="AN36" s="641"/>
      <c r="AO36" s="641"/>
      <c r="AP36" s="641"/>
      <c r="AQ36" s="641"/>
      <c r="AR36" s="641"/>
      <c r="AS36" s="641"/>
      <c r="AT36" s="641"/>
      <c r="AU36" s="641"/>
      <c r="AV36" s="641"/>
      <c r="AW36" s="641"/>
      <c r="AX36" s="641"/>
      <c r="AY36" s="641"/>
      <c r="AZ36" s="641"/>
      <c r="BA36" s="641"/>
      <c r="BB36" s="641"/>
      <c r="BC36" s="641"/>
      <c r="BD36" s="641"/>
      <c r="BE36" s="641"/>
      <c r="BF36" s="641"/>
      <c r="BG36" s="641"/>
      <c r="BH36" s="641"/>
      <c r="BI36" s="641"/>
      <c r="BJ36" s="641"/>
      <c r="BK36" s="641"/>
      <c r="BL36" s="641"/>
      <c r="BM36" s="641"/>
      <c r="BN36" s="641"/>
      <c r="BO36" s="641"/>
      <c r="BP36" s="641"/>
      <c r="BQ36" s="641"/>
      <c r="BR36" s="641"/>
      <c r="BS36" s="641"/>
      <c r="BT36" s="641"/>
      <c r="BU36" s="641"/>
      <c r="BV36" s="641"/>
      <c r="BW36" s="641"/>
      <c r="BX36" s="641"/>
      <c r="BY36" s="641"/>
      <c r="BZ36" s="641"/>
      <c r="CA36" s="641"/>
      <c r="CB36" s="641"/>
      <c r="CC36" s="641"/>
      <c r="CD36" s="641"/>
      <c r="CE36" s="641"/>
      <c r="CF36" s="641"/>
      <c r="CG36" s="641"/>
      <c r="CH36" s="641"/>
      <c r="CI36" s="642"/>
      <c r="CK36" s="631"/>
    </row>
    <row r="37" spans="1:89" s="63" customFormat="1" x14ac:dyDescent="0.2">
      <c r="A37" s="57"/>
      <c r="B37" s="640" t="s">
        <v>376</v>
      </c>
      <c r="C37" s="643" t="s">
        <v>377</v>
      </c>
      <c r="D37" s="634" t="s">
        <v>378</v>
      </c>
      <c r="E37" s="635" t="s">
        <v>141</v>
      </c>
      <c r="F37" s="636">
        <v>2</v>
      </c>
      <c r="G37" s="637">
        <v>0</v>
      </c>
      <c r="H37" s="637">
        <v>0</v>
      </c>
      <c r="I37" s="637">
        <v>0</v>
      </c>
      <c r="J37" s="637">
        <v>0</v>
      </c>
      <c r="K37" s="637">
        <v>0</v>
      </c>
      <c r="L37" s="637">
        <v>0</v>
      </c>
      <c r="M37" s="650">
        <v>0</v>
      </c>
      <c r="N37" s="650">
        <v>0</v>
      </c>
      <c r="O37" s="650">
        <v>0</v>
      </c>
      <c r="P37" s="650">
        <v>0</v>
      </c>
      <c r="Q37" s="650">
        <v>0</v>
      </c>
      <c r="R37" s="650">
        <v>0</v>
      </c>
      <c r="S37" s="650">
        <v>0</v>
      </c>
      <c r="T37" s="650">
        <v>0</v>
      </c>
      <c r="U37" s="650">
        <v>0</v>
      </c>
      <c r="V37" s="650">
        <v>0</v>
      </c>
      <c r="W37" s="650">
        <v>0</v>
      </c>
      <c r="X37" s="650">
        <v>0</v>
      </c>
      <c r="Y37" s="650">
        <v>0</v>
      </c>
      <c r="Z37" s="650">
        <v>0</v>
      </c>
      <c r="AA37" s="650">
        <v>0</v>
      </c>
      <c r="AB37" s="650">
        <v>0</v>
      </c>
      <c r="AC37" s="650">
        <v>0</v>
      </c>
      <c r="AD37" s="650">
        <v>0</v>
      </c>
      <c r="AE37" s="650">
        <v>0</v>
      </c>
      <c r="AF37" s="650">
        <v>0</v>
      </c>
      <c r="AG37" s="650">
        <v>0</v>
      </c>
      <c r="AH37" s="650">
        <v>0</v>
      </c>
      <c r="AI37" s="650">
        <v>0</v>
      </c>
      <c r="AJ37" s="650">
        <v>0</v>
      </c>
      <c r="AK37" s="650">
        <v>0</v>
      </c>
      <c r="AL37" s="650">
        <v>0</v>
      </c>
      <c r="AM37" s="650">
        <v>0</v>
      </c>
      <c r="AN37" s="650">
        <v>0</v>
      </c>
      <c r="AO37" s="650">
        <v>0</v>
      </c>
      <c r="AP37" s="650">
        <v>0</v>
      </c>
      <c r="AQ37" s="650">
        <v>0</v>
      </c>
      <c r="AR37" s="650">
        <v>0</v>
      </c>
      <c r="AS37" s="650">
        <v>0</v>
      </c>
      <c r="AT37" s="650">
        <v>0</v>
      </c>
      <c r="AU37" s="650">
        <v>0</v>
      </c>
      <c r="AV37" s="650">
        <v>0</v>
      </c>
      <c r="AW37" s="650">
        <v>0</v>
      </c>
      <c r="AX37" s="650">
        <v>0</v>
      </c>
      <c r="AY37" s="650">
        <v>0</v>
      </c>
      <c r="AZ37" s="650">
        <v>0</v>
      </c>
      <c r="BA37" s="650">
        <v>0</v>
      </c>
      <c r="BB37" s="650">
        <v>0</v>
      </c>
      <c r="BC37" s="650">
        <v>0</v>
      </c>
      <c r="BD37" s="650">
        <v>0</v>
      </c>
      <c r="BE37" s="650">
        <v>0</v>
      </c>
      <c r="BF37" s="650">
        <v>0</v>
      </c>
      <c r="BG37" s="650">
        <v>0</v>
      </c>
      <c r="BH37" s="650">
        <v>0</v>
      </c>
      <c r="BI37" s="650">
        <v>0</v>
      </c>
      <c r="BJ37" s="650">
        <v>0</v>
      </c>
      <c r="BK37" s="650">
        <v>0</v>
      </c>
      <c r="BL37" s="650">
        <v>0</v>
      </c>
      <c r="BM37" s="650">
        <v>0</v>
      </c>
      <c r="BN37" s="650">
        <v>0</v>
      </c>
      <c r="BO37" s="650">
        <v>0</v>
      </c>
      <c r="BP37" s="650">
        <v>0</v>
      </c>
      <c r="BQ37" s="650">
        <v>0</v>
      </c>
      <c r="BR37" s="650">
        <v>0</v>
      </c>
      <c r="BS37" s="650">
        <v>0</v>
      </c>
      <c r="BT37" s="650">
        <v>0</v>
      </c>
      <c r="BU37" s="650">
        <v>0</v>
      </c>
      <c r="BV37" s="650">
        <v>0</v>
      </c>
      <c r="BW37" s="650">
        <v>0</v>
      </c>
      <c r="BX37" s="650">
        <v>0</v>
      </c>
      <c r="BY37" s="650">
        <v>0</v>
      </c>
      <c r="BZ37" s="650">
        <v>0</v>
      </c>
      <c r="CA37" s="650">
        <v>0</v>
      </c>
      <c r="CB37" s="650">
        <v>0</v>
      </c>
      <c r="CC37" s="650">
        <v>0</v>
      </c>
      <c r="CD37" s="650">
        <v>0</v>
      </c>
      <c r="CE37" s="650">
        <v>0</v>
      </c>
      <c r="CF37" s="650">
        <v>0</v>
      </c>
      <c r="CG37" s="650">
        <v>0</v>
      </c>
      <c r="CH37" s="650">
        <v>0</v>
      </c>
      <c r="CI37" s="651">
        <v>0</v>
      </c>
      <c r="CK37" s="631"/>
    </row>
    <row r="38" spans="1:89" s="63" customFormat="1" ht="28.5" x14ac:dyDescent="0.2">
      <c r="A38" s="57"/>
      <c r="B38" s="640" t="s">
        <v>379</v>
      </c>
      <c r="C38" s="643" t="s">
        <v>380</v>
      </c>
      <c r="D38" s="634" t="s">
        <v>78</v>
      </c>
      <c r="E38" s="635" t="s">
        <v>141</v>
      </c>
      <c r="F38" s="636">
        <v>2</v>
      </c>
      <c r="G38" s="637">
        <v>0</v>
      </c>
      <c r="H38" s="637">
        <v>0</v>
      </c>
      <c r="I38" s="637">
        <v>0</v>
      </c>
      <c r="J38" s="637">
        <v>0</v>
      </c>
      <c r="K38" s="637">
        <v>0</v>
      </c>
      <c r="L38" s="637">
        <v>0</v>
      </c>
      <c r="M38" s="641">
        <v>0</v>
      </c>
      <c r="N38" s="641">
        <v>0</v>
      </c>
      <c r="O38" s="641">
        <v>0</v>
      </c>
      <c r="P38" s="641">
        <v>0</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1">
        <v>0</v>
      </c>
      <c r="AI38" s="641">
        <v>0</v>
      </c>
      <c r="AJ38" s="641">
        <v>0</v>
      </c>
      <c r="AK38" s="641">
        <v>0</v>
      </c>
      <c r="AL38" s="641"/>
      <c r="AM38" s="641"/>
      <c r="AN38" s="641"/>
      <c r="AO38" s="641"/>
      <c r="AP38" s="641"/>
      <c r="AQ38" s="641"/>
      <c r="AR38" s="641"/>
      <c r="AS38" s="641"/>
      <c r="AT38" s="641"/>
      <c r="AU38" s="641"/>
      <c r="AV38" s="641"/>
      <c r="AW38" s="641"/>
      <c r="AX38" s="641"/>
      <c r="AY38" s="641"/>
      <c r="AZ38" s="641"/>
      <c r="BA38" s="641"/>
      <c r="BB38" s="641"/>
      <c r="BC38" s="641"/>
      <c r="BD38" s="641"/>
      <c r="BE38" s="641"/>
      <c r="BF38" s="641"/>
      <c r="BG38" s="641"/>
      <c r="BH38" s="641"/>
      <c r="BI38" s="641"/>
      <c r="BJ38" s="641"/>
      <c r="BK38" s="641"/>
      <c r="BL38" s="641"/>
      <c r="BM38" s="641"/>
      <c r="BN38" s="641"/>
      <c r="BO38" s="641"/>
      <c r="BP38" s="641"/>
      <c r="BQ38" s="641"/>
      <c r="BR38" s="641"/>
      <c r="BS38" s="641"/>
      <c r="BT38" s="641"/>
      <c r="BU38" s="641"/>
      <c r="BV38" s="641"/>
      <c r="BW38" s="641"/>
      <c r="BX38" s="641"/>
      <c r="BY38" s="641"/>
      <c r="BZ38" s="641"/>
      <c r="CA38" s="641"/>
      <c r="CB38" s="641"/>
      <c r="CC38" s="641"/>
      <c r="CD38" s="641"/>
      <c r="CE38" s="641"/>
      <c r="CF38" s="641"/>
      <c r="CG38" s="641"/>
      <c r="CH38" s="641"/>
      <c r="CI38" s="642"/>
      <c r="CK38" s="631"/>
    </row>
    <row r="39" spans="1:89" s="63" customFormat="1" ht="28.5" x14ac:dyDescent="0.2">
      <c r="A39" s="57"/>
      <c r="B39" s="640" t="s">
        <v>381</v>
      </c>
      <c r="C39" s="643" t="s">
        <v>382</v>
      </c>
      <c r="D39" s="634" t="s">
        <v>78</v>
      </c>
      <c r="E39" s="635" t="s">
        <v>141</v>
      </c>
      <c r="F39" s="636">
        <v>2</v>
      </c>
      <c r="G39" s="637">
        <v>0</v>
      </c>
      <c r="H39" s="637">
        <v>0.04</v>
      </c>
      <c r="I39" s="637">
        <v>0.01</v>
      </c>
      <c r="J39" s="637">
        <v>6.1000000000000004E-3</v>
      </c>
      <c r="K39" s="637">
        <v>6.1000000000000004E-3</v>
      </c>
      <c r="L39" s="637">
        <v>6.1000000000000004E-3</v>
      </c>
      <c r="M39" s="641">
        <v>6.1000000000000004E-3</v>
      </c>
      <c r="N39" s="641">
        <v>6.1000000000000004E-3</v>
      </c>
      <c r="O39" s="641">
        <v>6.1000000000000004E-3</v>
      </c>
      <c r="P39" s="641">
        <v>6.1000000000000004E-3</v>
      </c>
      <c r="Q39" s="641">
        <v>6.1000000000000004E-3</v>
      </c>
      <c r="R39" s="641">
        <v>6.1000000000000004E-3</v>
      </c>
      <c r="S39" s="641">
        <v>6.1000000000000004E-3</v>
      </c>
      <c r="T39" s="641">
        <v>6.1000000000000004E-3</v>
      </c>
      <c r="U39" s="641">
        <v>6.1000000000000004E-3</v>
      </c>
      <c r="V39" s="641">
        <v>6.1000000000000004E-3</v>
      </c>
      <c r="W39" s="641">
        <v>6.1000000000000004E-3</v>
      </c>
      <c r="X39" s="641">
        <v>6.1000000000000004E-3</v>
      </c>
      <c r="Y39" s="641">
        <v>6.1000000000000004E-3</v>
      </c>
      <c r="Z39" s="641">
        <v>6.1000000000000004E-3</v>
      </c>
      <c r="AA39" s="641">
        <v>6.1000000000000004E-3</v>
      </c>
      <c r="AB39" s="641">
        <v>6.1000000000000004E-3</v>
      </c>
      <c r="AC39" s="641">
        <v>6.1000000000000004E-3</v>
      </c>
      <c r="AD39" s="641">
        <v>6.1000000000000004E-3</v>
      </c>
      <c r="AE39" s="641">
        <v>6.1000000000000004E-3</v>
      </c>
      <c r="AF39" s="641">
        <v>6.1000000000000004E-3</v>
      </c>
      <c r="AG39" s="641">
        <v>6.1000000000000004E-3</v>
      </c>
      <c r="AH39" s="641">
        <v>6.1000000000000004E-3</v>
      </c>
      <c r="AI39" s="641">
        <v>6.1000000000000004E-3</v>
      </c>
      <c r="AJ39" s="641">
        <v>6.1000000000000004E-3</v>
      </c>
      <c r="AK39" s="641">
        <v>6.1000000000000004E-3</v>
      </c>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1"/>
      <c r="BI39" s="641"/>
      <c r="BJ39" s="641"/>
      <c r="BK39" s="641"/>
      <c r="BL39" s="641"/>
      <c r="BM39" s="641"/>
      <c r="BN39" s="641"/>
      <c r="BO39" s="641"/>
      <c r="BP39" s="641"/>
      <c r="BQ39" s="641"/>
      <c r="BR39" s="641"/>
      <c r="BS39" s="641"/>
      <c r="BT39" s="641"/>
      <c r="BU39" s="641"/>
      <c r="BV39" s="641"/>
      <c r="BW39" s="641"/>
      <c r="BX39" s="641"/>
      <c r="BY39" s="641"/>
      <c r="BZ39" s="641"/>
      <c r="CA39" s="641"/>
      <c r="CB39" s="641"/>
      <c r="CC39" s="641"/>
      <c r="CD39" s="641"/>
      <c r="CE39" s="641"/>
      <c r="CF39" s="641"/>
      <c r="CG39" s="641"/>
      <c r="CH39" s="641"/>
      <c r="CI39" s="642"/>
      <c r="CK39" s="631"/>
    </row>
    <row r="40" spans="1:89" s="63" customFormat="1" x14ac:dyDescent="0.2">
      <c r="A40" s="57"/>
      <c r="B40" s="640" t="s">
        <v>383</v>
      </c>
      <c r="C40" s="643" t="s">
        <v>384</v>
      </c>
      <c r="D40" s="634" t="s">
        <v>78</v>
      </c>
      <c r="E40" s="635" t="s">
        <v>141</v>
      </c>
      <c r="F40" s="636">
        <v>2</v>
      </c>
      <c r="G40" s="637">
        <v>0</v>
      </c>
      <c r="H40" s="637">
        <v>0</v>
      </c>
      <c r="I40" s="637">
        <v>0.02</v>
      </c>
      <c r="J40" s="637">
        <v>0.04</v>
      </c>
      <c r="K40" s="637">
        <v>0.04</v>
      </c>
      <c r="L40" s="637">
        <v>0.04</v>
      </c>
      <c r="M40" s="641">
        <v>0.04</v>
      </c>
      <c r="N40" s="641">
        <v>0.04</v>
      </c>
      <c r="O40" s="641">
        <v>0.04</v>
      </c>
      <c r="P40" s="641">
        <v>0.04</v>
      </c>
      <c r="Q40" s="641">
        <v>0.04</v>
      </c>
      <c r="R40" s="641">
        <v>0.04</v>
      </c>
      <c r="S40" s="641">
        <v>0.04</v>
      </c>
      <c r="T40" s="641">
        <v>0.04</v>
      </c>
      <c r="U40" s="641">
        <v>0.04</v>
      </c>
      <c r="V40" s="641">
        <v>0.04</v>
      </c>
      <c r="W40" s="641">
        <v>0.04</v>
      </c>
      <c r="X40" s="641">
        <v>0.04</v>
      </c>
      <c r="Y40" s="641">
        <v>0.04</v>
      </c>
      <c r="Z40" s="641">
        <v>0.04</v>
      </c>
      <c r="AA40" s="641">
        <v>0.04</v>
      </c>
      <c r="AB40" s="641">
        <v>0.04</v>
      </c>
      <c r="AC40" s="641">
        <v>0.04</v>
      </c>
      <c r="AD40" s="641">
        <v>0.04</v>
      </c>
      <c r="AE40" s="641">
        <v>0.04</v>
      </c>
      <c r="AF40" s="641">
        <v>0.04</v>
      </c>
      <c r="AG40" s="641">
        <v>0.04</v>
      </c>
      <c r="AH40" s="641">
        <v>0.04</v>
      </c>
      <c r="AI40" s="641">
        <v>0.04</v>
      </c>
      <c r="AJ40" s="641">
        <v>0.04</v>
      </c>
      <c r="AK40" s="641">
        <v>0.04</v>
      </c>
      <c r="AL40" s="641"/>
      <c r="AM40" s="641"/>
      <c r="AN40" s="641"/>
      <c r="AO40" s="641"/>
      <c r="AP40" s="641"/>
      <c r="AQ40" s="641"/>
      <c r="AR40" s="641"/>
      <c r="AS40" s="641"/>
      <c r="AT40" s="641"/>
      <c r="AU40" s="641"/>
      <c r="AV40" s="641"/>
      <c r="AW40" s="641"/>
      <c r="AX40" s="641"/>
      <c r="AY40" s="641"/>
      <c r="AZ40" s="641"/>
      <c r="BA40" s="641"/>
      <c r="BB40" s="641"/>
      <c r="BC40" s="641"/>
      <c r="BD40" s="641"/>
      <c r="BE40" s="641"/>
      <c r="BF40" s="641"/>
      <c r="BG40" s="641"/>
      <c r="BH40" s="641"/>
      <c r="BI40" s="641"/>
      <c r="BJ40" s="641"/>
      <c r="BK40" s="641"/>
      <c r="BL40" s="641"/>
      <c r="BM40" s="641"/>
      <c r="BN40" s="641"/>
      <c r="BO40" s="641"/>
      <c r="BP40" s="641"/>
      <c r="BQ40" s="641"/>
      <c r="BR40" s="641"/>
      <c r="BS40" s="641"/>
      <c r="BT40" s="641"/>
      <c r="BU40" s="641"/>
      <c r="BV40" s="641"/>
      <c r="BW40" s="641"/>
      <c r="BX40" s="641"/>
      <c r="BY40" s="641"/>
      <c r="BZ40" s="641"/>
      <c r="CA40" s="641"/>
      <c r="CB40" s="641"/>
      <c r="CC40" s="641"/>
      <c r="CD40" s="641"/>
      <c r="CE40" s="641"/>
      <c r="CF40" s="641"/>
      <c r="CG40" s="641"/>
      <c r="CH40" s="641"/>
      <c r="CI40" s="642"/>
      <c r="CK40" s="631"/>
    </row>
    <row r="41" spans="1:89" s="63" customFormat="1" x14ac:dyDescent="0.2">
      <c r="A41" s="57"/>
      <c r="B41" s="646" t="s">
        <v>385</v>
      </c>
      <c r="C41" s="647" t="s">
        <v>294</v>
      </c>
      <c r="D41" s="647" t="s">
        <v>386</v>
      </c>
      <c r="E41" s="648" t="s">
        <v>141</v>
      </c>
      <c r="F41" s="636">
        <v>2</v>
      </c>
      <c r="G41" s="644">
        <f>(G30+G32)-(G39+G40)</f>
        <v>9</v>
      </c>
      <c r="H41" s="644">
        <f t="shared" ref="H41:BS41" si="4">(H30+H32)-(H39+H40)</f>
        <v>8.9600000000000009</v>
      </c>
      <c r="I41" s="644">
        <f t="shared" si="4"/>
        <v>8.9700000000000006</v>
      </c>
      <c r="J41" s="644">
        <f t="shared" si="4"/>
        <v>8.9539000000000009</v>
      </c>
      <c r="K41" s="644">
        <f t="shared" si="4"/>
        <v>8.9539000000000009</v>
      </c>
      <c r="L41" s="644">
        <f t="shared" si="4"/>
        <v>8.9539000000000009</v>
      </c>
      <c r="M41" s="649">
        <f t="shared" si="4"/>
        <v>7.4539</v>
      </c>
      <c r="N41" s="649">
        <f t="shared" si="4"/>
        <v>7.4539</v>
      </c>
      <c r="O41" s="649">
        <f t="shared" si="4"/>
        <v>7.4539</v>
      </c>
      <c r="P41" s="649">
        <f t="shared" si="4"/>
        <v>7.4539</v>
      </c>
      <c r="Q41" s="649">
        <f t="shared" si="4"/>
        <v>7.4539</v>
      </c>
      <c r="R41" s="649">
        <f t="shared" si="4"/>
        <v>6.6139000000000001</v>
      </c>
      <c r="S41" s="649">
        <f t="shared" si="4"/>
        <v>6.6139000000000001</v>
      </c>
      <c r="T41" s="649">
        <f t="shared" si="4"/>
        <v>6.6139000000000001</v>
      </c>
      <c r="U41" s="649">
        <f t="shared" si="4"/>
        <v>6.6139000000000001</v>
      </c>
      <c r="V41" s="649">
        <f t="shared" si="4"/>
        <v>6.6139000000000001</v>
      </c>
      <c r="W41" s="649">
        <f t="shared" si="4"/>
        <v>6.6139000000000001</v>
      </c>
      <c r="X41" s="649">
        <f t="shared" si="4"/>
        <v>6.6139000000000001</v>
      </c>
      <c r="Y41" s="649">
        <f t="shared" si="4"/>
        <v>6.6139000000000001</v>
      </c>
      <c r="Z41" s="649">
        <f t="shared" si="4"/>
        <v>6.6139000000000001</v>
      </c>
      <c r="AA41" s="649">
        <f t="shared" si="4"/>
        <v>6.6139000000000001</v>
      </c>
      <c r="AB41" s="649">
        <f t="shared" si="4"/>
        <v>6.6139000000000001</v>
      </c>
      <c r="AC41" s="649">
        <f t="shared" si="4"/>
        <v>6.6139000000000001</v>
      </c>
      <c r="AD41" s="649">
        <f t="shared" si="4"/>
        <v>6.6139000000000001</v>
      </c>
      <c r="AE41" s="649">
        <f t="shared" si="4"/>
        <v>6.6139000000000001</v>
      </c>
      <c r="AF41" s="649">
        <f t="shared" si="4"/>
        <v>6.6139000000000001</v>
      </c>
      <c r="AG41" s="649">
        <f t="shared" si="4"/>
        <v>6.6139000000000001</v>
      </c>
      <c r="AH41" s="649">
        <f t="shared" si="4"/>
        <v>6.6139000000000001</v>
      </c>
      <c r="AI41" s="649">
        <f t="shared" si="4"/>
        <v>6.6139000000000001</v>
      </c>
      <c r="AJ41" s="649">
        <f t="shared" si="4"/>
        <v>6.6139000000000001</v>
      </c>
      <c r="AK41" s="649">
        <f t="shared" si="4"/>
        <v>6.6139000000000001</v>
      </c>
      <c r="AL41" s="649">
        <f t="shared" si="4"/>
        <v>0</v>
      </c>
      <c r="AM41" s="649">
        <f t="shared" si="4"/>
        <v>0</v>
      </c>
      <c r="AN41" s="649">
        <f t="shared" si="4"/>
        <v>0</v>
      </c>
      <c r="AO41" s="649">
        <f t="shared" si="4"/>
        <v>0</v>
      </c>
      <c r="AP41" s="649">
        <f t="shared" si="4"/>
        <v>0</v>
      </c>
      <c r="AQ41" s="649">
        <f t="shared" si="4"/>
        <v>0</v>
      </c>
      <c r="AR41" s="649">
        <f t="shared" si="4"/>
        <v>0</v>
      </c>
      <c r="AS41" s="649">
        <f t="shared" si="4"/>
        <v>0</v>
      </c>
      <c r="AT41" s="649">
        <f t="shared" si="4"/>
        <v>0</v>
      </c>
      <c r="AU41" s="649">
        <f t="shared" si="4"/>
        <v>0</v>
      </c>
      <c r="AV41" s="649">
        <f t="shared" si="4"/>
        <v>0</v>
      </c>
      <c r="AW41" s="649">
        <f t="shared" si="4"/>
        <v>0</v>
      </c>
      <c r="AX41" s="649">
        <f t="shared" si="4"/>
        <v>0</v>
      </c>
      <c r="AY41" s="649">
        <f t="shared" si="4"/>
        <v>0</v>
      </c>
      <c r="AZ41" s="649">
        <f t="shared" si="4"/>
        <v>0</v>
      </c>
      <c r="BA41" s="649">
        <f t="shared" si="4"/>
        <v>0</v>
      </c>
      <c r="BB41" s="649">
        <f t="shared" si="4"/>
        <v>0</v>
      </c>
      <c r="BC41" s="649">
        <f t="shared" si="4"/>
        <v>0</v>
      </c>
      <c r="BD41" s="649">
        <f t="shared" si="4"/>
        <v>0</v>
      </c>
      <c r="BE41" s="649">
        <f t="shared" si="4"/>
        <v>0</v>
      </c>
      <c r="BF41" s="649">
        <f t="shared" si="4"/>
        <v>0</v>
      </c>
      <c r="BG41" s="649">
        <f t="shared" si="4"/>
        <v>0</v>
      </c>
      <c r="BH41" s="649">
        <f t="shared" si="4"/>
        <v>0</v>
      </c>
      <c r="BI41" s="649">
        <f t="shared" si="4"/>
        <v>0</v>
      </c>
      <c r="BJ41" s="649">
        <f t="shared" si="4"/>
        <v>0</v>
      </c>
      <c r="BK41" s="649">
        <f t="shared" si="4"/>
        <v>0</v>
      </c>
      <c r="BL41" s="649">
        <f t="shared" si="4"/>
        <v>0</v>
      </c>
      <c r="BM41" s="649">
        <f t="shared" si="4"/>
        <v>0</v>
      </c>
      <c r="BN41" s="649">
        <f t="shared" si="4"/>
        <v>0</v>
      </c>
      <c r="BO41" s="649">
        <f t="shared" si="4"/>
        <v>0</v>
      </c>
      <c r="BP41" s="649">
        <f t="shared" si="4"/>
        <v>0</v>
      </c>
      <c r="BQ41" s="649">
        <f t="shared" si="4"/>
        <v>0</v>
      </c>
      <c r="BR41" s="649">
        <f t="shared" si="4"/>
        <v>0</v>
      </c>
      <c r="BS41" s="649">
        <f t="shared" si="4"/>
        <v>0</v>
      </c>
      <c r="BT41" s="649">
        <f t="shared" ref="BT41:CI41" si="5">(BT30+BT32)-(BT39+BT40)</f>
        <v>0</v>
      </c>
      <c r="BU41" s="649">
        <f t="shared" si="5"/>
        <v>0</v>
      </c>
      <c r="BV41" s="649">
        <f t="shared" si="5"/>
        <v>0</v>
      </c>
      <c r="BW41" s="649">
        <f t="shared" si="5"/>
        <v>0</v>
      </c>
      <c r="BX41" s="649">
        <f t="shared" si="5"/>
        <v>0</v>
      </c>
      <c r="BY41" s="649">
        <f t="shared" si="5"/>
        <v>0</v>
      </c>
      <c r="BZ41" s="649">
        <f t="shared" si="5"/>
        <v>0</v>
      </c>
      <c r="CA41" s="649">
        <f t="shared" si="5"/>
        <v>0</v>
      </c>
      <c r="CB41" s="649">
        <f t="shared" si="5"/>
        <v>0</v>
      </c>
      <c r="CC41" s="649">
        <f t="shared" si="5"/>
        <v>0</v>
      </c>
      <c r="CD41" s="649">
        <f t="shared" si="5"/>
        <v>0</v>
      </c>
      <c r="CE41" s="649">
        <f t="shared" si="5"/>
        <v>0</v>
      </c>
      <c r="CF41" s="649">
        <f t="shared" si="5"/>
        <v>0</v>
      </c>
      <c r="CG41" s="649">
        <f t="shared" si="5"/>
        <v>0</v>
      </c>
      <c r="CH41" s="649">
        <f t="shared" si="5"/>
        <v>0</v>
      </c>
      <c r="CI41" s="645">
        <f t="shared" si="5"/>
        <v>0</v>
      </c>
      <c r="CK41" s="631"/>
    </row>
    <row r="42" spans="1:89" s="63" customFormat="1" x14ac:dyDescent="0.2">
      <c r="A42" s="57"/>
      <c r="B42" s="652" t="s">
        <v>387</v>
      </c>
      <c r="C42" s="653" t="s">
        <v>297</v>
      </c>
      <c r="D42" s="653" t="s">
        <v>388</v>
      </c>
      <c r="E42" s="654" t="s">
        <v>141</v>
      </c>
      <c r="F42" s="655">
        <v>2</v>
      </c>
      <c r="G42" s="656">
        <f>G41+SUM(G26:G29)</f>
        <v>7.1</v>
      </c>
      <c r="H42" s="656">
        <f t="shared" ref="H42:BS42" si="6">H41+SUM(H26:H29)</f>
        <v>6.7700000000000014</v>
      </c>
      <c r="I42" s="656">
        <f t="shared" si="6"/>
        <v>7.24</v>
      </c>
      <c r="J42" s="656">
        <f t="shared" si="6"/>
        <v>7.153900000000001</v>
      </c>
      <c r="K42" s="656">
        <f t="shared" si="6"/>
        <v>7.145900000000001</v>
      </c>
      <c r="L42" s="656">
        <f t="shared" si="6"/>
        <v>7.137900000000001</v>
      </c>
      <c r="M42" s="656">
        <f t="shared" si="6"/>
        <v>5.6299000000000001</v>
      </c>
      <c r="N42" s="656">
        <f t="shared" si="6"/>
        <v>5.6219000000000001</v>
      </c>
      <c r="O42" s="656">
        <f t="shared" si="6"/>
        <v>5.6139000000000001</v>
      </c>
      <c r="P42" s="656">
        <f t="shared" si="6"/>
        <v>5.6059000000000001</v>
      </c>
      <c r="Q42" s="656">
        <f t="shared" si="6"/>
        <v>5.5979000000000001</v>
      </c>
      <c r="R42" s="656">
        <f t="shared" si="6"/>
        <v>4.7499000000000002</v>
      </c>
      <c r="S42" s="656">
        <f t="shared" si="6"/>
        <v>4.7419000000000002</v>
      </c>
      <c r="T42" s="656">
        <f t="shared" si="6"/>
        <v>4.7339000000000002</v>
      </c>
      <c r="U42" s="656">
        <f t="shared" si="6"/>
        <v>4.7259000000000002</v>
      </c>
      <c r="V42" s="656">
        <f t="shared" si="6"/>
        <v>4.7179000000000002</v>
      </c>
      <c r="W42" s="656">
        <f t="shared" si="6"/>
        <v>4.7099000000000002</v>
      </c>
      <c r="X42" s="656">
        <f t="shared" si="6"/>
        <v>4.7019000000000002</v>
      </c>
      <c r="Y42" s="656">
        <f t="shared" si="6"/>
        <v>4.6939000000000002</v>
      </c>
      <c r="Z42" s="656">
        <f t="shared" si="6"/>
        <v>4.6859000000000002</v>
      </c>
      <c r="AA42" s="656">
        <f t="shared" si="6"/>
        <v>4.6779000000000002</v>
      </c>
      <c r="AB42" s="656">
        <f t="shared" si="6"/>
        <v>4.6699000000000002</v>
      </c>
      <c r="AC42" s="656">
        <f t="shared" si="6"/>
        <v>4.6619000000000002</v>
      </c>
      <c r="AD42" s="656">
        <f t="shared" si="6"/>
        <v>4.6539000000000001</v>
      </c>
      <c r="AE42" s="656">
        <f t="shared" si="6"/>
        <v>4.6459000000000001</v>
      </c>
      <c r="AF42" s="656">
        <f t="shared" si="6"/>
        <v>4.6379000000000001</v>
      </c>
      <c r="AG42" s="656">
        <f t="shared" si="6"/>
        <v>4.6299000000000001</v>
      </c>
      <c r="AH42" s="656">
        <f t="shared" si="6"/>
        <v>4.6219000000000001</v>
      </c>
      <c r="AI42" s="656">
        <f t="shared" si="6"/>
        <v>4.6139000000000001</v>
      </c>
      <c r="AJ42" s="656">
        <f t="shared" si="6"/>
        <v>4.6059000000000001</v>
      </c>
      <c r="AK42" s="656">
        <f t="shared" si="6"/>
        <v>4.5979000000000001</v>
      </c>
      <c r="AL42" s="656">
        <f t="shared" si="6"/>
        <v>0</v>
      </c>
      <c r="AM42" s="656">
        <f t="shared" si="6"/>
        <v>0</v>
      </c>
      <c r="AN42" s="656">
        <f t="shared" si="6"/>
        <v>0</v>
      </c>
      <c r="AO42" s="656">
        <f t="shared" si="6"/>
        <v>0</v>
      </c>
      <c r="AP42" s="656">
        <f t="shared" si="6"/>
        <v>0</v>
      </c>
      <c r="AQ42" s="656">
        <f t="shared" si="6"/>
        <v>0</v>
      </c>
      <c r="AR42" s="656">
        <f t="shared" si="6"/>
        <v>0</v>
      </c>
      <c r="AS42" s="656">
        <f t="shared" si="6"/>
        <v>0</v>
      </c>
      <c r="AT42" s="656">
        <f t="shared" si="6"/>
        <v>0</v>
      </c>
      <c r="AU42" s="656">
        <f t="shared" si="6"/>
        <v>0</v>
      </c>
      <c r="AV42" s="656">
        <f t="shared" si="6"/>
        <v>0</v>
      </c>
      <c r="AW42" s="656">
        <f t="shared" si="6"/>
        <v>0</v>
      </c>
      <c r="AX42" s="656">
        <f t="shared" si="6"/>
        <v>0</v>
      </c>
      <c r="AY42" s="656">
        <f t="shared" si="6"/>
        <v>0</v>
      </c>
      <c r="AZ42" s="656">
        <f t="shared" si="6"/>
        <v>0</v>
      </c>
      <c r="BA42" s="656">
        <f t="shared" si="6"/>
        <v>0</v>
      </c>
      <c r="BB42" s="656">
        <f t="shared" si="6"/>
        <v>0</v>
      </c>
      <c r="BC42" s="656">
        <f t="shared" si="6"/>
        <v>0</v>
      </c>
      <c r="BD42" s="656">
        <f t="shared" si="6"/>
        <v>0</v>
      </c>
      <c r="BE42" s="656">
        <f t="shared" si="6"/>
        <v>0</v>
      </c>
      <c r="BF42" s="656">
        <f t="shared" si="6"/>
        <v>0</v>
      </c>
      <c r="BG42" s="656">
        <f t="shared" si="6"/>
        <v>0</v>
      </c>
      <c r="BH42" s="656">
        <f t="shared" si="6"/>
        <v>0</v>
      </c>
      <c r="BI42" s="656">
        <f t="shared" si="6"/>
        <v>0</v>
      </c>
      <c r="BJ42" s="656">
        <f t="shared" si="6"/>
        <v>0</v>
      </c>
      <c r="BK42" s="656">
        <f t="shared" si="6"/>
        <v>0</v>
      </c>
      <c r="BL42" s="656">
        <f t="shared" si="6"/>
        <v>0</v>
      </c>
      <c r="BM42" s="656">
        <f t="shared" si="6"/>
        <v>0</v>
      </c>
      <c r="BN42" s="656">
        <f t="shared" si="6"/>
        <v>0</v>
      </c>
      <c r="BO42" s="656">
        <f t="shared" si="6"/>
        <v>0</v>
      </c>
      <c r="BP42" s="656">
        <f t="shared" si="6"/>
        <v>0</v>
      </c>
      <c r="BQ42" s="656">
        <f t="shared" si="6"/>
        <v>0</v>
      </c>
      <c r="BR42" s="656">
        <f t="shared" si="6"/>
        <v>0</v>
      </c>
      <c r="BS42" s="656">
        <f t="shared" si="6"/>
        <v>0</v>
      </c>
      <c r="BT42" s="656">
        <f t="shared" ref="BT42:CI42" si="7">BT41+SUM(BT26:BT29)</f>
        <v>0</v>
      </c>
      <c r="BU42" s="656">
        <f t="shared" si="7"/>
        <v>0</v>
      </c>
      <c r="BV42" s="656">
        <f t="shared" si="7"/>
        <v>0</v>
      </c>
      <c r="BW42" s="656">
        <f t="shared" si="7"/>
        <v>0</v>
      </c>
      <c r="BX42" s="656">
        <f t="shared" si="7"/>
        <v>0</v>
      </c>
      <c r="BY42" s="656">
        <f t="shared" si="7"/>
        <v>0</v>
      </c>
      <c r="BZ42" s="656">
        <f t="shared" si="7"/>
        <v>0</v>
      </c>
      <c r="CA42" s="656">
        <f t="shared" si="7"/>
        <v>0</v>
      </c>
      <c r="CB42" s="656">
        <f t="shared" si="7"/>
        <v>0</v>
      </c>
      <c r="CC42" s="656">
        <f t="shared" si="7"/>
        <v>0</v>
      </c>
      <c r="CD42" s="656">
        <f t="shared" si="7"/>
        <v>0</v>
      </c>
      <c r="CE42" s="656">
        <f t="shared" si="7"/>
        <v>0</v>
      </c>
      <c r="CF42" s="656">
        <f t="shared" si="7"/>
        <v>0</v>
      </c>
      <c r="CG42" s="656">
        <f t="shared" si="7"/>
        <v>0</v>
      </c>
      <c r="CH42" s="656">
        <f t="shared" si="7"/>
        <v>0</v>
      </c>
      <c r="CI42" s="657">
        <f t="shared" si="7"/>
        <v>0</v>
      </c>
      <c r="CK42" s="631"/>
    </row>
    <row r="43" spans="1:89" s="63" customFormat="1" x14ac:dyDescent="0.2">
      <c r="A43" s="57"/>
      <c r="B43" s="1151" t="s">
        <v>389</v>
      </c>
      <c r="C43" s="1152" t="s">
        <v>390</v>
      </c>
      <c r="D43" s="1153" t="s">
        <v>78</v>
      </c>
      <c r="E43" s="1154" t="s">
        <v>141</v>
      </c>
      <c r="F43" s="1155">
        <v>2</v>
      </c>
      <c r="G43" s="628">
        <v>0.42</v>
      </c>
      <c r="H43" s="628">
        <v>0.46</v>
      </c>
      <c r="I43" s="628">
        <v>0.4</v>
      </c>
      <c r="J43" s="628">
        <v>0.47</v>
      </c>
      <c r="K43" s="628">
        <v>2.8129999999999997</v>
      </c>
      <c r="L43" s="628">
        <v>2.819</v>
      </c>
      <c r="M43" s="629">
        <v>2.8250000000000002</v>
      </c>
      <c r="N43" s="629">
        <v>2.8310000000000004</v>
      </c>
      <c r="O43" s="629">
        <v>2.8370000000000002</v>
      </c>
      <c r="P43" s="629">
        <v>2.8430000000000004</v>
      </c>
      <c r="Q43" s="629">
        <v>2.8490000000000006</v>
      </c>
      <c r="R43" s="629">
        <v>2.8550000000000004</v>
      </c>
      <c r="S43" s="629">
        <v>2.8610000000000007</v>
      </c>
      <c r="T43" s="629">
        <v>2.8670000000000009</v>
      </c>
      <c r="U43" s="629">
        <v>2.8730000000000011</v>
      </c>
      <c r="V43" s="629">
        <v>2.8790000000000013</v>
      </c>
      <c r="W43" s="629">
        <v>2.8850000000000011</v>
      </c>
      <c r="X43" s="629">
        <v>2.8910000000000013</v>
      </c>
      <c r="Y43" s="629">
        <v>2.8970000000000016</v>
      </c>
      <c r="Z43" s="629">
        <v>2.9030000000000014</v>
      </c>
      <c r="AA43" s="629">
        <v>2.9090000000000016</v>
      </c>
      <c r="AB43" s="629">
        <v>2.9150000000000018</v>
      </c>
      <c r="AC43" s="629">
        <v>2.921000000000002</v>
      </c>
      <c r="AD43" s="629">
        <v>2.9270000000000023</v>
      </c>
      <c r="AE43" s="629">
        <v>2.933000000000002</v>
      </c>
      <c r="AF43" s="629">
        <v>2.9390000000000023</v>
      </c>
      <c r="AG43" s="629">
        <v>2.9450000000000025</v>
      </c>
      <c r="AH43" s="629">
        <v>2.9510000000000023</v>
      </c>
      <c r="AI43" s="629">
        <v>2.9570000000000025</v>
      </c>
      <c r="AJ43" s="629">
        <v>2.9630000000000027</v>
      </c>
      <c r="AK43" s="629">
        <v>2.969000000000003</v>
      </c>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629"/>
      <c r="BP43" s="629"/>
      <c r="BQ43" s="629"/>
      <c r="BR43" s="629"/>
      <c r="BS43" s="629"/>
      <c r="BT43" s="629"/>
      <c r="BU43" s="629"/>
      <c r="BV43" s="629"/>
      <c r="BW43" s="629"/>
      <c r="BX43" s="629"/>
      <c r="BY43" s="629"/>
      <c r="BZ43" s="629"/>
      <c r="CA43" s="629"/>
      <c r="CB43" s="629"/>
      <c r="CC43" s="629"/>
      <c r="CD43" s="629"/>
      <c r="CE43" s="629"/>
      <c r="CF43" s="629"/>
      <c r="CG43" s="629"/>
      <c r="CH43" s="629"/>
      <c r="CI43" s="630"/>
      <c r="CK43" s="631"/>
    </row>
    <row r="44" spans="1:89" s="63" customFormat="1" x14ac:dyDescent="0.2">
      <c r="A44" s="57"/>
      <c r="B44" s="1156" t="s">
        <v>391</v>
      </c>
      <c r="C44" s="1157" t="s">
        <v>392</v>
      </c>
      <c r="D44" s="1148" t="s">
        <v>78</v>
      </c>
      <c r="E44" s="1149" t="s">
        <v>141</v>
      </c>
      <c r="F44" s="1150">
        <v>2</v>
      </c>
      <c r="G44" s="1136">
        <v>0</v>
      </c>
      <c r="H44" s="1133">
        <v>0</v>
      </c>
      <c r="I44" s="1133">
        <v>0</v>
      </c>
      <c r="J44" s="1133">
        <v>0</v>
      </c>
      <c r="K44" s="1133">
        <v>0</v>
      </c>
      <c r="L44" s="1133">
        <v>0</v>
      </c>
      <c r="M44" s="1134">
        <v>0</v>
      </c>
      <c r="N44" s="1134">
        <v>0</v>
      </c>
      <c r="O44" s="1134">
        <v>0</v>
      </c>
      <c r="P44" s="1134">
        <v>0</v>
      </c>
      <c r="Q44" s="1134">
        <v>0</v>
      </c>
      <c r="R44" s="1134">
        <v>0</v>
      </c>
      <c r="S44" s="1134">
        <v>0</v>
      </c>
      <c r="T44" s="1134">
        <v>0</v>
      </c>
      <c r="U44" s="1134">
        <v>0</v>
      </c>
      <c r="V44" s="1134">
        <v>0</v>
      </c>
      <c r="W44" s="1134">
        <v>0</v>
      </c>
      <c r="X44" s="1134">
        <v>0</v>
      </c>
      <c r="Y44" s="1134">
        <v>0</v>
      </c>
      <c r="Z44" s="1134">
        <v>0</v>
      </c>
      <c r="AA44" s="1134">
        <v>0</v>
      </c>
      <c r="AB44" s="1134">
        <v>0</v>
      </c>
      <c r="AC44" s="1134">
        <v>0</v>
      </c>
      <c r="AD44" s="1134">
        <v>0</v>
      </c>
      <c r="AE44" s="1134">
        <v>0</v>
      </c>
      <c r="AF44" s="1134">
        <v>0</v>
      </c>
      <c r="AG44" s="1134">
        <v>0</v>
      </c>
      <c r="AH44" s="1134">
        <v>0</v>
      </c>
      <c r="AI44" s="1134">
        <v>0</v>
      </c>
      <c r="AJ44" s="1134">
        <v>0</v>
      </c>
      <c r="AK44" s="1134">
        <v>0</v>
      </c>
      <c r="AL44" s="1134"/>
      <c r="AM44" s="1134"/>
      <c r="AN44" s="1134"/>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5"/>
      <c r="CK44" s="631"/>
    </row>
    <row r="45" spans="1:89" s="63" customFormat="1" x14ac:dyDescent="0.2">
      <c r="A45" s="57"/>
      <c r="B45" s="1158" t="s">
        <v>393</v>
      </c>
      <c r="C45" s="1159" t="s">
        <v>394</v>
      </c>
      <c r="D45" s="1160" t="s">
        <v>78</v>
      </c>
      <c r="E45" s="1161" t="s">
        <v>141</v>
      </c>
      <c r="F45" s="1162">
        <v>2</v>
      </c>
      <c r="G45" s="637">
        <v>2.74</v>
      </c>
      <c r="H45" s="637">
        <v>1.91</v>
      </c>
      <c r="I45" s="637">
        <v>2.09</v>
      </c>
      <c r="J45" s="637">
        <v>2.84</v>
      </c>
      <c r="K45" s="637">
        <v>0</v>
      </c>
      <c r="L45" s="637">
        <v>0</v>
      </c>
      <c r="M45" s="641">
        <v>0</v>
      </c>
      <c r="N45" s="641">
        <v>0</v>
      </c>
      <c r="O45" s="641">
        <v>0</v>
      </c>
      <c r="P45" s="641">
        <v>0</v>
      </c>
      <c r="Q45" s="641">
        <v>0</v>
      </c>
      <c r="R45" s="641">
        <v>0</v>
      </c>
      <c r="S45" s="641">
        <v>0</v>
      </c>
      <c r="T45" s="641">
        <v>0</v>
      </c>
      <c r="U45" s="641">
        <v>0</v>
      </c>
      <c r="V45" s="641">
        <v>0</v>
      </c>
      <c r="W45" s="641">
        <v>0</v>
      </c>
      <c r="X45" s="641">
        <v>0</v>
      </c>
      <c r="Y45" s="641">
        <v>0</v>
      </c>
      <c r="Z45" s="641">
        <v>0</v>
      </c>
      <c r="AA45" s="641">
        <v>0</v>
      </c>
      <c r="AB45" s="641">
        <v>0</v>
      </c>
      <c r="AC45" s="641">
        <v>0</v>
      </c>
      <c r="AD45" s="641">
        <v>0</v>
      </c>
      <c r="AE45" s="641">
        <v>0</v>
      </c>
      <c r="AF45" s="641">
        <v>0</v>
      </c>
      <c r="AG45" s="641">
        <v>0</v>
      </c>
      <c r="AH45" s="641">
        <v>0</v>
      </c>
      <c r="AI45" s="641">
        <v>0</v>
      </c>
      <c r="AJ45" s="641">
        <v>0</v>
      </c>
      <c r="AK45" s="641">
        <v>0</v>
      </c>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c r="BO45" s="641"/>
      <c r="BP45" s="641"/>
      <c r="BQ45" s="641"/>
      <c r="BR45" s="641"/>
      <c r="BS45" s="641"/>
      <c r="BT45" s="641"/>
      <c r="BU45" s="641"/>
      <c r="BV45" s="641"/>
      <c r="BW45" s="641"/>
      <c r="BX45" s="641"/>
      <c r="BY45" s="641"/>
      <c r="BZ45" s="641"/>
      <c r="CA45" s="641"/>
      <c r="CB45" s="641"/>
      <c r="CC45" s="641"/>
      <c r="CD45" s="641"/>
      <c r="CE45" s="641"/>
      <c r="CF45" s="641"/>
      <c r="CG45" s="641"/>
      <c r="CH45" s="641"/>
      <c r="CI45" s="642"/>
      <c r="CK45" s="631"/>
    </row>
    <row r="46" spans="1:89" s="63" customFormat="1" x14ac:dyDescent="0.2">
      <c r="A46" s="57"/>
      <c r="B46" s="660" t="s">
        <v>395</v>
      </c>
      <c r="C46" s="661" t="s">
        <v>396</v>
      </c>
      <c r="D46" s="662" t="s">
        <v>78</v>
      </c>
      <c r="E46" s="663" t="s">
        <v>141</v>
      </c>
      <c r="F46" s="664">
        <v>2</v>
      </c>
      <c r="G46" s="637">
        <v>0.51</v>
      </c>
      <c r="H46" s="637">
        <v>0.7</v>
      </c>
      <c r="I46" s="637">
        <v>0.67</v>
      </c>
      <c r="J46" s="637">
        <v>0.73</v>
      </c>
      <c r="K46" s="637">
        <v>1.1599999999999999</v>
      </c>
      <c r="L46" s="637">
        <v>1.19</v>
      </c>
      <c r="M46" s="641">
        <v>1.22</v>
      </c>
      <c r="N46" s="641">
        <v>1.25</v>
      </c>
      <c r="O46" s="641">
        <v>1.26</v>
      </c>
      <c r="P46" s="641">
        <v>1.26</v>
      </c>
      <c r="Q46" s="641">
        <v>1.26</v>
      </c>
      <c r="R46" s="641">
        <v>1.26</v>
      </c>
      <c r="S46" s="641">
        <v>1.27</v>
      </c>
      <c r="T46" s="641">
        <v>1.27</v>
      </c>
      <c r="U46" s="641">
        <v>1.27</v>
      </c>
      <c r="V46" s="641">
        <v>1.28</v>
      </c>
      <c r="W46" s="641">
        <v>1.28</v>
      </c>
      <c r="X46" s="641">
        <v>1.28</v>
      </c>
      <c r="Y46" s="641">
        <v>1.29</v>
      </c>
      <c r="Z46" s="641">
        <v>1.29</v>
      </c>
      <c r="AA46" s="641">
        <v>1.29</v>
      </c>
      <c r="AB46" s="641">
        <v>1.29</v>
      </c>
      <c r="AC46" s="641">
        <v>1.3</v>
      </c>
      <c r="AD46" s="641">
        <v>1.3</v>
      </c>
      <c r="AE46" s="641">
        <v>1.3</v>
      </c>
      <c r="AF46" s="641">
        <v>1.31</v>
      </c>
      <c r="AG46" s="641">
        <v>1.31</v>
      </c>
      <c r="AH46" s="641">
        <v>1.31</v>
      </c>
      <c r="AI46" s="641">
        <v>1.32</v>
      </c>
      <c r="AJ46" s="641">
        <v>1.32</v>
      </c>
      <c r="AK46" s="641">
        <v>1.32</v>
      </c>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2"/>
      <c r="CK46" s="631"/>
    </row>
    <row r="47" spans="1:89" s="64" customFormat="1" x14ac:dyDescent="0.2">
      <c r="A47" s="57"/>
      <c r="B47" s="660" t="s">
        <v>397</v>
      </c>
      <c r="C47" s="661" t="s">
        <v>398</v>
      </c>
      <c r="D47" s="662" t="s">
        <v>78</v>
      </c>
      <c r="E47" s="663" t="s">
        <v>141</v>
      </c>
      <c r="F47" s="664">
        <v>2</v>
      </c>
      <c r="G47" s="637">
        <v>0.14000000000000001</v>
      </c>
      <c r="H47" s="637">
        <v>0.16</v>
      </c>
      <c r="I47" s="637">
        <v>0.08</v>
      </c>
      <c r="J47" s="637">
        <v>0.1</v>
      </c>
      <c r="K47" s="637">
        <v>0.2</v>
      </c>
      <c r="L47" s="637">
        <v>0.2</v>
      </c>
      <c r="M47" s="641">
        <v>0.2</v>
      </c>
      <c r="N47" s="641">
        <v>0.2</v>
      </c>
      <c r="O47" s="641">
        <v>0.2</v>
      </c>
      <c r="P47" s="641">
        <v>0.2</v>
      </c>
      <c r="Q47" s="641">
        <v>0.2</v>
      </c>
      <c r="R47" s="641">
        <v>0.2</v>
      </c>
      <c r="S47" s="641">
        <v>0.2</v>
      </c>
      <c r="T47" s="641">
        <v>0.2</v>
      </c>
      <c r="U47" s="641">
        <v>0.2</v>
      </c>
      <c r="V47" s="641">
        <v>0.2</v>
      </c>
      <c r="W47" s="641">
        <v>0.2</v>
      </c>
      <c r="X47" s="641">
        <v>0.2</v>
      </c>
      <c r="Y47" s="641">
        <v>0.2</v>
      </c>
      <c r="Z47" s="641">
        <v>0.2</v>
      </c>
      <c r="AA47" s="641">
        <v>0.2</v>
      </c>
      <c r="AB47" s="641">
        <v>0.2</v>
      </c>
      <c r="AC47" s="641">
        <v>0.2</v>
      </c>
      <c r="AD47" s="641">
        <v>0.2</v>
      </c>
      <c r="AE47" s="641">
        <v>0.2</v>
      </c>
      <c r="AF47" s="641">
        <v>0.2</v>
      </c>
      <c r="AG47" s="641">
        <v>0.2</v>
      </c>
      <c r="AH47" s="641">
        <v>0.2</v>
      </c>
      <c r="AI47" s="641">
        <v>0.2</v>
      </c>
      <c r="AJ47" s="641">
        <v>0.2</v>
      </c>
      <c r="AK47" s="641">
        <v>0.2</v>
      </c>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2"/>
      <c r="CK47" s="668"/>
    </row>
    <row r="48" spans="1:89" s="63" customFormat="1" ht="28.5" x14ac:dyDescent="0.2">
      <c r="A48" s="57"/>
      <c r="B48" s="660" t="s">
        <v>399</v>
      </c>
      <c r="C48" s="661" t="s">
        <v>400</v>
      </c>
      <c r="D48" s="662" t="s">
        <v>78</v>
      </c>
      <c r="E48" s="663" t="s">
        <v>282</v>
      </c>
      <c r="F48" s="664">
        <v>1</v>
      </c>
      <c r="G48" s="665">
        <v>0</v>
      </c>
      <c r="H48" s="665">
        <v>0</v>
      </c>
      <c r="I48" s="665">
        <v>0</v>
      </c>
      <c r="J48" s="665">
        <v>0</v>
      </c>
      <c r="K48" s="665">
        <v>0</v>
      </c>
      <c r="L48" s="665">
        <v>0</v>
      </c>
      <c r="M48" s="666">
        <v>0</v>
      </c>
      <c r="N48" s="666">
        <v>0</v>
      </c>
      <c r="O48" s="666">
        <v>0</v>
      </c>
      <c r="P48" s="666">
        <v>0</v>
      </c>
      <c r="Q48" s="666">
        <v>0</v>
      </c>
      <c r="R48" s="666">
        <v>0.01</v>
      </c>
      <c r="S48" s="666">
        <v>0.01</v>
      </c>
      <c r="T48" s="666">
        <v>0.01</v>
      </c>
      <c r="U48" s="666">
        <v>0.01</v>
      </c>
      <c r="V48" s="666">
        <v>0.01</v>
      </c>
      <c r="W48" s="666">
        <v>0.01</v>
      </c>
      <c r="X48" s="666">
        <v>0.01</v>
      </c>
      <c r="Y48" s="666">
        <v>0.01</v>
      </c>
      <c r="Z48" s="666">
        <v>0.01</v>
      </c>
      <c r="AA48" s="666">
        <v>0.01</v>
      </c>
      <c r="AB48" s="666">
        <v>0.01</v>
      </c>
      <c r="AC48" s="666">
        <v>0.01</v>
      </c>
      <c r="AD48" s="666">
        <v>0.01</v>
      </c>
      <c r="AE48" s="666">
        <v>0.01</v>
      </c>
      <c r="AF48" s="666">
        <v>0.01</v>
      </c>
      <c r="AG48" s="666">
        <v>0.01</v>
      </c>
      <c r="AH48" s="666">
        <v>0.01</v>
      </c>
      <c r="AI48" s="666">
        <v>0.01</v>
      </c>
      <c r="AJ48" s="666">
        <v>0.01</v>
      </c>
      <c r="AK48" s="666">
        <v>0.01</v>
      </c>
      <c r="AL48" s="666"/>
      <c r="AM48" s="666"/>
      <c r="AN48" s="666"/>
      <c r="AO48" s="666"/>
      <c r="AP48" s="666"/>
      <c r="AQ48" s="666"/>
      <c r="AR48" s="666"/>
      <c r="AS48" s="666"/>
      <c r="AT48" s="666"/>
      <c r="AU48" s="666"/>
      <c r="AV48" s="666"/>
      <c r="AW48" s="666"/>
      <c r="AX48" s="666"/>
      <c r="AY48" s="666"/>
      <c r="AZ48" s="666"/>
      <c r="BA48" s="666"/>
      <c r="BB48" s="666"/>
      <c r="BC48" s="666"/>
      <c r="BD48" s="666"/>
      <c r="BE48" s="666"/>
      <c r="BF48" s="666"/>
      <c r="BG48" s="666"/>
      <c r="BH48" s="666"/>
      <c r="BI48" s="666"/>
      <c r="BJ48" s="666"/>
      <c r="BK48" s="666"/>
      <c r="BL48" s="666"/>
      <c r="BM48" s="666"/>
      <c r="BN48" s="666"/>
      <c r="BO48" s="666"/>
      <c r="BP48" s="666"/>
      <c r="BQ48" s="666"/>
      <c r="BR48" s="666"/>
      <c r="BS48" s="666"/>
      <c r="BT48" s="666"/>
      <c r="BU48" s="666"/>
      <c r="BV48" s="666"/>
      <c r="BW48" s="666"/>
      <c r="BX48" s="666"/>
      <c r="BY48" s="666"/>
      <c r="BZ48" s="666"/>
      <c r="CA48" s="666"/>
      <c r="CB48" s="666"/>
      <c r="CC48" s="666"/>
      <c r="CD48" s="666"/>
      <c r="CE48" s="666"/>
      <c r="CF48" s="666"/>
      <c r="CG48" s="666"/>
      <c r="CH48" s="666"/>
      <c r="CI48" s="667"/>
      <c r="CK48" s="631"/>
    </row>
    <row r="49" spans="1:89" s="63" customFormat="1" ht="28.5" x14ac:dyDescent="0.2">
      <c r="A49" s="57"/>
      <c r="B49" s="660" t="s">
        <v>401</v>
      </c>
      <c r="C49" s="661" t="s">
        <v>402</v>
      </c>
      <c r="D49" s="662" t="s">
        <v>403</v>
      </c>
      <c r="E49" s="663" t="s">
        <v>141</v>
      </c>
      <c r="F49" s="664">
        <v>2</v>
      </c>
      <c r="G49" s="669">
        <f>G48*(G43+SUM(G45:G47)-SUM(G55:G58))</f>
        <v>0</v>
      </c>
      <c r="H49" s="669">
        <f t="shared" ref="H49:AL49" si="8">H48*(SUM(H43:H47)-SUM(H55:H58))</f>
        <v>0</v>
      </c>
      <c r="I49" s="669">
        <f t="shared" si="8"/>
        <v>0</v>
      </c>
      <c r="J49" s="669">
        <f t="shared" si="8"/>
        <v>0</v>
      </c>
      <c r="K49" s="669">
        <f t="shared" si="8"/>
        <v>0</v>
      </c>
      <c r="L49" s="669">
        <f t="shared" si="8"/>
        <v>0</v>
      </c>
      <c r="M49" s="669">
        <f t="shared" si="8"/>
        <v>0</v>
      </c>
      <c r="N49" s="669">
        <f t="shared" si="8"/>
        <v>0</v>
      </c>
      <c r="O49" s="669">
        <f t="shared" si="8"/>
        <v>0</v>
      </c>
      <c r="P49" s="669">
        <f t="shared" si="8"/>
        <v>0</v>
      </c>
      <c r="Q49" s="669">
        <f t="shared" si="8"/>
        <v>0</v>
      </c>
      <c r="R49" s="669">
        <f t="shared" si="8"/>
        <v>3.9950000000000006E-2</v>
      </c>
      <c r="S49" s="669">
        <f t="shared" si="8"/>
        <v>4.011E-2</v>
      </c>
      <c r="T49" s="669">
        <f t="shared" si="8"/>
        <v>4.0170000000000004E-2</v>
      </c>
      <c r="U49" s="669">
        <f t="shared" si="8"/>
        <v>4.0230000000000009E-2</v>
      </c>
      <c r="V49" s="669">
        <f t="shared" si="8"/>
        <v>4.0390000000000016E-2</v>
      </c>
      <c r="W49" s="669">
        <f t="shared" si="8"/>
        <v>4.0450000000000007E-2</v>
      </c>
      <c r="X49" s="669">
        <f t="shared" si="8"/>
        <v>4.0510000000000011E-2</v>
      </c>
      <c r="Y49" s="669">
        <f t="shared" si="8"/>
        <v>4.0670000000000012E-2</v>
      </c>
      <c r="Z49" s="669">
        <f t="shared" si="8"/>
        <v>4.0730000000000016E-2</v>
      </c>
      <c r="AA49" s="669">
        <f t="shared" si="8"/>
        <v>4.0790000000000014E-2</v>
      </c>
      <c r="AB49" s="669">
        <f t="shared" si="8"/>
        <v>4.0850000000000018E-2</v>
      </c>
      <c r="AC49" s="669">
        <f t="shared" si="8"/>
        <v>4.1010000000000019E-2</v>
      </c>
      <c r="AD49" s="669">
        <f t="shared" si="8"/>
        <v>4.1070000000000023E-2</v>
      </c>
      <c r="AE49" s="669">
        <f t="shared" si="8"/>
        <v>4.1130000000000021E-2</v>
      </c>
      <c r="AF49" s="669">
        <f t="shared" si="8"/>
        <v>4.1290000000000021E-2</v>
      </c>
      <c r="AG49" s="669">
        <f t="shared" si="8"/>
        <v>4.1350000000000026E-2</v>
      </c>
      <c r="AH49" s="669">
        <f t="shared" si="8"/>
        <v>4.141000000000003E-2</v>
      </c>
      <c r="AI49" s="669">
        <f t="shared" si="8"/>
        <v>4.1570000000000031E-2</v>
      </c>
      <c r="AJ49" s="669">
        <f t="shared" si="8"/>
        <v>4.1630000000000028E-2</v>
      </c>
      <c r="AK49" s="669">
        <f t="shared" si="8"/>
        <v>4.1690000000000033E-2</v>
      </c>
      <c r="AL49" s="669">
        <f t="shared" si="8"/>
        <v>0</v>
      </c>
      <c r="AM49" s="669">
        <f t="shared" ref="AM49:BR49" si="9">AM48*(SUM(AM43:AM47)-SUM(AM55:AM58))</f>
        <v>0</v>
      </c>
      <c r="AN49" s="669">
        <f t="shared" si="9"/>
        <v>0</v>
      </c>
      <c r="AO49" s="669">
        <f t="shared" si="9"/>
        <v>0</v>
      </c>
      <c r="AP49" s="669">
        <f t="shared" si="9"/>
        <v>0</v>
      </c>
      <c r="AQ49" s="669">
        <f t="shared" si="9"/>
        <v>0</v>
      </c>
      <c r="AR49" s="669">
        <f t="shared" si="9"/>
        <v>0</v>
      </c>
      <c r="AS49" s="669">
        <f t="shared" si="9"/>
        <v>0</v>
      </c>
      <c r="AT49" s="669">
        <f t="shared" si="9"/>
        <v>0</v>
      </c>
      <c r="AU49" s="669">
        <f t="shared" si="9"/>
        <v>0</v>
      </c>
      <c r="AV49" s="669">
        <f t="shared" si="9"/>
        <v>0</v>
      </c>
      <c r="AW49" s="669">
        <f t="shared" si="9"/>
        <v>0</v>
      </c>
      <c r="AX49" s="669">
        <f t="shared" si="9"/>
        <v>0</v>
      </c>
      <c r="AY49" s="669">
        <f t="shared" si="9"/>
        <v>0</v>
      </c>
      <c r="AZ49" s="669">
        <f t="shared" si="9"/>
        <v>0</v>
      </c>
      <c r="BA49" s="669">
        <f t="shared" si="9"/>
        <v>0</v>
      </c>
      <c r="BB49" s="669">
        <f t="shared" si="9"/>
        <v>0</v>
      </c>
      <c r="BC49" s="669">
        <f t="shared" si="9"/>
        <v>0</v>
      </c>
      <c r="BD49" s="669">
        <f t="shared" si="9"/>
        <v>0</v>
      </c>
      <c r="BE49" s="669">
        <f t="shared" si="9"/>
        <v>0</v>
      </c>
      <c r="BF49" s="669">
        <f t="shared" si="9"/>
        <v>0</v>
      </c>
      <c r="BG49" s="669">
        <f t="shared" si="9"/>
        <v>0</v>
      </c>
      <c r="BH49" s="669">
        <f t="shared" si="9"/>
        <v>0</v>
      </c>
      <c r="BI49" s="669">
        <f t="shared" si="9"/>
        <v>0</v>
      </c>
      <c r="BJ49" s="669">
        <f t="shared" si="9"/>
        <v>0</v>
      </c>
      <c r="BK49" s="669">
        <f t="shared" si="9"/>
        <v>0</v>
      </c>
      <c r="BL49" s="669">
        <f t="shared" si="9"/>
        <v>0</v>
      </c>
      <c r="BM49" s="669">
        <f t="shared" si="9"/>
        <v>0</v>
      </c>
      <c r="BN49" s="669">
        <f t="shared" si="9"/>
        <v>0</v>
      </c>
      <c r="BO49" s="669">
        <f t="shared" si="9"/>
        <v>0</v>
      </c>
      <c r="BP49" s="669">
        <f t="shared" si="9"/>
        <v>0</v>
      </c>
      <c r="BQ49" s="669">
        <f t="shared" si="9"/>
        <v>0</v>
      </c>
      <c r="BR49" s="669">
        <f t="shared" si="9"/>
        <v>0</v>
      </c>
      <c r="BS49" s="669">
        <f t="shared" ref="BS49:CI49" si="10">BS48*(SUM(BS43:BS47)-SUM(BS55:BS58))</f>
        <v>0</v>
      </c>
      <c r="BT49" s="669">
        <f t="shared" si="10"/>
        <v>0</v>
      </c>
      <c r="BU49" s="669">
        <f t="shared" si="10"/>
        <v>0</v>
      </c>
      <c r="BV49" s="669">
        <f t="shared" si="10"/>
        <v>0</v>
      </c>
      <c r="BW49" s="669">
        <f t="shared" si="10"/>
        <v>0</v>
      </c>
      <c r="BX49" s="669">
        <f t="shared" si="10"/>
        <v>0</v>
      </c>
      <c r="BY49" s="669">
        <f t="shared" si="10"/>
        <v>0</v>
      </c>
      <c r="BZ49" s="669">
        <f t="shared" si="10"/>
        <v>0</v>
      </c>
      <c r="CA49" s="669">
        <f t="shared" si="10"/>
        <v>0</v>
      </c>
      <c r="CB49" s="669">
        <f t="shared" si="10"/>
        <v>0</v>
      </c>
      <c r="CC49" s="669">
        <f t="shared" si="10"/>
        <v>0</v>
      </c>
      <c r="CD49" s="669">
        <f t="shared" si="10"/>
        <v>0</v>
      </c>
      <c r="CE49" s="669">
        <f t="shared" si="10"/>
        <v>0</v>
      </c>
      <c r="CF49" s="669">
        <f t="shared" si="10"/>
        <v>0</v>
      </c>
      <c r="CG49" s="669">
        <f t="shared" si="10"/>
        <v>0</v>
      </c>
      <c r="CH49" s="669">
        <f t="shared" si="10"/>
        <v>0</v>
      </c>
      <c r="CI49" s="670">
        <f t="shared" si="10"/>
        <v>0</v>
      </c>
      <c r="CK49" s="631"/>
    </row>
    <row r="50" spans="1:89" s="63" customFormat="1" x14ac:dyDescent="0.2">
      <c r="A50" s="57"/>
      <c r="B50" s="660" t="s">
        <v>404</v>
      </c>
      <c r="C50" s="671" t="s">
        <v>211</v>
      </c>
      <c r="D50" s="672" t="s">
        <v>405</v>
      </c>
      <c r="E50" s="673" t="s">
        <v>144</v>
      </c>
      <c r="F50" s="674">
        <v>1</v>
      </c>
      <c r="G50" s="675">
        <f>(((G46-G57))*1000000)/((G79)*1000)</f>
        <v>122.23667100130039</v>
      </c>
      <c r="H50" s="675">
        <f t="shared" ref="H50:BS51" si="11">(((H46-H57))*1000000)/((H79)*1000)</f>
        <v>153.76984126984127</v>
      </c>
      <c r="I50" s="675">
        <f t="shared" si="11"/>
        <v>147.31369150779901</v>
      </c>
      <c r="J50" s="675">
        <f t="shared" si="11"/>
        <v>138.33528722157092</v>
      </c>
      <c r="K50" s="675">
        <f t="shared" si="11"/>
        <v>132.31698547389615</v>
      </c>
      <c r="L50" s="675">
        <f t="shared" si="11"/>
        <v>132.51499511786861</v>
      </c>
      <c r="M50" s="676">
        <f t="shared" si="11"/>
        <v>132.70142180094786</v>
      </c>
      <c r="N50" s="676">
        <f t="shared" si="11"/>
        <v>132.87725299302724</v>
      </c>
      <c r="O50" s="676">
        <f t="shared" si="11"/>
        <v>123.65135167899139</v>
      </c>
      <c r="P50" s="676">
        <f t="shared" si="11"/>
        <v>123.29263870421855</v>
      </c>
      <c r="Q50" s="676">
        <f t="shared" si="11"/>
        <v>122.93600096420393</v>
      </c>
      <c r="R50" s="676">
        <f t="shared" si="11"/>
        <v>122.58142050234346</v>
      </c>
      <c r="S50" s="676">
        <f t="shared" si="11"/>
        <v>123.42720191731576</v>
      </c>
      <c r="T50" s="676">
        <f t="shared" si="11"/>
        <v>123.07324650495877</v>
      </c>
      <c r="U50" s="676">
        <f t="shared" si="11"/>
        <v>122.72131538186584</v>
      </c>
      <c r="V50" s="676">
        <f t="shared" si="11"/>
        <v>123.55946299156469</v>
      </c>
      <c r="W50" s="676">
        <f t="shared" si="11"/>
        <v>123.20815069304585</v>
      </c>
      <c r="X50" s="676">
        <f t="shared" si="11"/>
        <v>122.85883047844064</v>
      </c>
      <c r="Y50" s="676">
        <f t="shared" si="11"/>
        <v>123.68948050418189</v>
      </c>
      <c r="Z50" s="676">
        <f t="shared" si="11"/>
        <v>123.3407729355104</v>
      </c>
      <c r="AA50" s="676">
        <f t="shared" si="11"/>
        <v>122.99402600445121</v>
      </c>
      <c r="AB50" s="676">
        <f t="shared" si="11"/>
        <v>122.64922322158627</v>
      </c>
      <c r="AC50" s="676">
        <f t="shared" si="11"/>
        <v>123.47117064647641</v>
      </c>
      <c r="AD50" s="676">
        <f t="shared" si="11"/>
        <v>123.12696015797421</v>
      </c>
      <c r="AE50" s="676">
        <f t="shared" si="11"/>
        <v>122.78466350052126</v>
      </c>
      <c r="AF50" s="676">
        <f t="shared" si="11"/>
        <v>123.59939933002195</v>
      </c>
      <c r="AG50" s="676">
        <f t="shared" si="11"/>
        <v>123.25768920631263</v>
      </c>
      <c r="AH50" s="676">
        <f t="shared" si="11"/>
        <v>122.91786329695577</v>
      </c>
      <c r="AI50" s="676">
        <f t="shared" si="11"/>
        <v>123.72551265895292</v>
      </c>
      <c r="AJ50" s="676">
        <f t="shared" si="11"/>
        <v>123.38626756540614</v>
      </c>
      <c r="AK50" s="676">
        <f t="shared" si="11"/>
        <v>123.04887774866127</v>
      </c>
      <c r="AL50" s="676" t="e">
        <f t="shared" si="11"/>
        <v>#DIV/0!</v>
      </c>
      <c r="AM50" s="676" t="e">
        <f t="shared" si="11"/>
        <v>#DIV/0!</v>
      </c>
      <c r="AN50" s="676" t="e">
        <f t="shared" si="11"/>
        <v>#DIV/0!</v>
      </c>
      <c r="AO50" s="676" t="e">
        <f t="shared" si="11"/>
        <v>#DIV/0!</v>
      </c>
      <c r="AP50" s="676" t="e">
        <f t="shared" si="11"/>
        <v>#DIV/0!</v>
      </c>
      <c r="AQ50" s="676" t="e">
        <f t="shared" si="11"/>
        <v>#DIV/0!</v>
      </c>
      <c r="AR50" s="676" t="e">
        <f t="shared" si="11"/>
        <v>#DIV/0!</v>
      </c>
      <c r="AS50" s="676" t="e">
        <f t="shared" si="11"/>
        <v>#DIV/0!</v>
      </c>
      <c r="AT50" s="676" t="e">
        <f t="shared" si="11"/>
        <v>#DIV/0!</v>
      </c>
      <c r="AU50" s="676" t="e">
        <f t="shared" si="11"/>
        <v>#DIV/0!</v>
      </c>
      <c r="AV50" s="676" t="e">
        <f t="shared" si="11"/>
        <v>#DIV/0!</v>
      </c>
      <c r="AW50" s="676" t="e">
        <f t="shared" si="11"/>
        <v>#DIV/0!</v>
      </c>
      <c r="AX50" s="676" t="e">
        <f t="shared" si="11"/>
        <v>#DIV/0!</v>
      </c>
      <c r="AY50" s="676" t="e">
        <f t="shared" si="11"/>
        <v>#DIV/0!</v>
      </c>
      <c r="AZ50" s="676" t="e">
        <f t="shared" si="11"/>
        <v>#DIV/0!</v>
      </c>
      <c r="BA50" s="676" t="e">
        <f t="shared" si="11"/>
        <v>#DIV/0!</v>
      </c>
      <c r="BB50" s="676" t="e">
        <f t="shared" si="11"/>
        <v>#DIV/0!</v>
      </c>
      <c r="BC50" s="676" t="e">
        <f t="shared" si="11"/>
        <v>#DIV/0!</v>
      </c>
      <c r="BD50" s="676" t="e">
        <f t="shared" si="11"/>
        <v>#DIV/0!</v>
      </c>
      <c r="BE50" s="676" t="e">
        <f t="shared" si="11"/>
        <v>#DIV/0!</v>
      </c>
      <c r="BF50" s="676" t="e">
        <f t="shared" si="11"/>
        <v>#DIV/0!</v>
      </c>
      <c r="BG50" s="676" t="e">
        <f t="shared" si="11"/>
        <v>#DIV/0!</v>
      </c>
      <c r="BH50" s="676" t="e">
        <f t="shared" si="11"/>
        <v>#DIV/0!</v>
      </c>
      <c r="BI50" s="676" t="e">
        <f t="shared" si="11"/>
        <v>#DIV/0!</v>
      </c>
      <c r="BJ50" s="676" t="e">
        <f t="shared" si="11"/>
        <v>#DIV/0!</v>
      </c>
      <c r="BK50" s="676" t="e">
        <f t="shared" si="11"/>
        <v>#DIV/0!</v>
      </c>
      <c r="BL50" s="676" t="e">
        <f t="shared" si="11"/>
        <v>#DIV/0!</v>
      </c>
      <c r="BM50" s="676" t="e">
        <f t="shared" si="11"/>
        <v>#DIV/0!</v>
      </c>
      <c r="BN50" s="676" t="e">
        <f t="shared" si="11"/>
        <v>#DIV/0!</v>
      </c>
      <c r="BO50" s="676" t="e">
        <f t="shared" si="11"/>
        <v>#DIV/0!</v>
      </c>
      <c r="BP50" s="676" t="e">
        <f t="shared" si="11"/>
        <v>#DIV/0!</v>
      </c>
      <c r="BQ50" s="676" t="e">
        <f t="shared" si="11"/>
        <v>#DIV/0!</v>
      </c>
      <c r="BR50" s="676" t="e">
        <f t="shared" si="11"/>
        <v>#DIV/0!</v>
      </c>
      <c r="BS50" s="676" t="e">
        <f t="shared" si="11"/>
        <v>#DIV/0!</v>
      </c>
      <c r="BT50" s="676" t="e">
        <f t="shared" ref="BT50:CI51" si="12">(((BT46-BT57))*1000000)/((BT79)*1000)</f>
        <v>#DIV/0!</v>
      </c>
      <c r="BU50" s="676" t="e">
        <f t="shared" si="12"/>
        <v>#DIV/0!</v>
      </c>
      <c r="BV50" s="676" t="e">
        <f t="shared" si="12"/>
        <v>#DIV/0!</v>
      </c>
      <c r="BW50" s="676" t="e">
        <f t="shared" si="12"/>
        <v>#DIV/0!</v>
      </c>
      <c r="BX50" s="676" t="e">
        <f t="shared" si="12"/>
        <v>#DIV/0!</v>
      </c>
      <c r="BY50" s="676" t="e">
        <f t="shared" si="12"/>
        <v>#DIV/0!</v>
      </c>
      <c r="BZ50" s="676" t="e">
        <f t="shared" si="12"/>
        <v>#DIV/0!</v>
      </c>
      <c r="CA50" s="676" t="e">
        <f t="shared" si="12"/>
        <v>#DIV/0!</v>
      </c>
      <c r="CB50" s="676" t="e">
        <f t="shared" si="12"/>
        <v>#DIV/0!</v>
      </c>
      <c r="CC50" s="676" t="e">
        <f t="shared" si="12"/>
        <v>#DIV/0!</v>
      </c>
      <c r="CD50" s="676" t="e">
        <f t="shared" si="12"/>
        <v>#DIV/0!</v>
      </c>
      <c r="CE50" s="676" t="e">
        <f t="shared" si="12"/>
        <v>#DIV/0!</v>
      </c>
      <c r="CF50" s="676" t="e">
        <f t="shared" si="12"/>
        <v>#DIV/0!</v>
      </c>
      <c r="CG50" s="676" t="e">
        <f t="shared" si="12"/>
        <v>#DIV/0!</v>
      </c>
      <c r="CH50" s="676" t="e">
        <f t="shared" si="12"/>
        <v>#DIV/0!</v>
      </c>
      <c r="CI50" s="670" t="e">
        <f t="shared" si="12"/>
        <v>#DIV/0!</v>
      </c>
      <c r="CK50" s="631"/>
    </row>
    <row r="51" spans="1:89" s="63" customFormat="1" x14ac:dyDescent="0.2">
      <c r="A51" s="57"/>
      <c r="B51" s="660" t="s">
        <v>406</v>
      </c>
      <c r="C51" s="671" t="s">
        <v>230</v>
      </c>
      <c r="D51" s="672" t="s">
        <v>407</v>
      </c>
      <c r="E51" s="673" t="s">
        <v>144</v>
      </c>
      <c r="F51" s="674">
        <v>1</v>
      </c>
      <c r="G51" s="675">
        <f>(((G47-G58))*1000000)/((G80)*1000)</f>
        <v>129.03225806451613</v>
      </c>
      <c r="H51" s="675">
        <f t="shared" si="11"/>
        <v>173.69727047146401</v>
      </c>
      <c r="I51" s="675">
        <f t="shared" si="11"/>
        <v>84.635416666666671</v>
      </c>
      <c r="J51" s="675">
        <f t="shared" si="11"/>
        <v>89.514066496163679</v>
      </c>
      <c r="K51" s="675">
        <f t="shared" si="11"/>
        <v>106.6856330014225</v>
      </c>
      <c r="L51" s="675">
        <f t="shared" si="11"/>
        <v>106.6856330014225</v>
      </c>
      <c r="M51" s="676">
        <f t="shared" si="11"/>
        <v>106.6856330014225</v>
      </c>
      <c r="N51" s="676">
        <f t="shared" si="11"/>
        <v>106.6856330014225</v>
      </c>
      <c r="O51" s="676">
        <f t="shared" si="11"/>
        <v>191.81585677749365</v>
      </c>
      <c r="P51" s="676">
        <f t="shared" si="11"/>
        <v>191.81585677749365</v>
      </c>
      <c r="Q51" s="676">
        <f t="shared" si="11"/>
        <v>191.81585677749365</v>
      </c>
      <c r="R51" s="676">
        <f t="shared" si="11"/>
        <v>191.81585677749365</v>
      </c>
      <c r="S51" s="676">
        <f t="shared" si="11"/>
        <v>191.81585677749365</v>
      </c>
      <c r="T51" s="676">
        <f t="shared" si="11"/>
        <v>191.81585677749365</v>
      </c>
      <c r="U51" s="676">
        <f t="shared" si="11"/>
        <v>191.81585677749365</v>
      </c>
      <c r="V51" s="676">
        <f t="shared" si="11"/>
        <v>191.81585677749365</v>
      </c>
      <c r="W51" s="676">
        <f t="shared" si="11"/>
        <v>191.81585677749365</v>
      </c>
      <c r="X51" s="676">
        <f t="shared" si="11"/>
        <v>191.81585677749365</v>
      </c>
      <c r="Y51" s="676">
        <f t="shared" si="11"/>
        <v>191.81585677749365</v>
      </c>
      <c r="Z51" s="676">
        <f t="shared" si="11"/>
        <v>191.81585677749365</v>
      </c>
      <c r="AA51" s="676">
        <f t="shared" si="11"/>
        <v>191.81585677749365</v>
      </c>
      <c r="AB51" s="676">
        <f t="shared" si="11"/>
        <v>191.81585677749365</v>
      </c>
      <c r="AC51" s="676">
        <f t="shared" si="11"/>
        <v>191.81585677749365</v>
      </c>
      <c r="AD51" s="676">
        <f t="shared" si="11"/>
        <v>191.81585677749365</v>
      </c>
      <c r="AE51" s="676">
        <f t="shared" si="11"/>
        <v>191.81585677749365</v>
      </c>
      <c r="AF51" s="676">
        <f t="shared" si="11"/>
        <v>191.81585677749365</v>
      </c>
      <c r="AG51" s="676">
        <f t="shared" si="11"/>
        <v>191.81585677749365</v>
      </c>
      <c r="AH51" s="676">
        <f t="shared" si="11"/>
        <v>191.81585677749365</v>
      </c>
      <c r="AI51" s="676">
        <f t="shared" si="11"/>
        <v>191.81585677749365</v>
      </c>
      <c r="AJ51" s="676">
        <f t="shared" si="11"/>
        <v>191.81585677749365</v>
      </c>
      <c r="AK51" s="676">
        <f t="shared" si="11"/>
        <v>191.81585677749365</v>
      </c>
      <c r="AL51" s="676" t="e">
        <f t="shared" si="11"/>
        <v>#DIV/0!</v>
      </c>
      <c r="AM51" s="676" t="e">
        <f t="shared" si="11"/>
        <v>#DIV/0!</v>
      </c>
      <c r="AN51" s="676" t="e">
        <f t="shared" si="11"/>
        <v>#DIV/0!</v>
      </c>
      <c r="AO51" s="676" t="e">
        <f t="shared" si="11"/>
        <v>#DIV/0!</v>
      </c>
      <c r="AP51" s="676" t="e">
        <f t="shared" si="11"/>
        <v>#DIV/0!</v>
      </c>
      <c r="AQ51" s="676" t="e">
        <f t="shared" si="11"/>
        <v>#DIV/0!</v>
      </c>
      <c r="AR51" s="676" t="e">
        <f t="shared" si="11"/>
        <v>#DIV/0!</v>
      </c>
      <c r="AS51" s="676" t="e">
        <f t="shared" si="11"/>
        <v>#DIV/0!</v>
      </c>
      <c r="AT51" s="676" t="e">
        <f t="shared" si="11"/>
        <v>#DIV/0!</v>
      </c>
      <c r="AU51" s="676" t="e">
        <f t="shared" si="11"/>
        <v>#DIV/0!</v>
      </c>
      <c r="AV51" s="676" t="e">
        <f t="shared" si="11"/>
        <v>#DIV/0!</v>
      </c>
      <c r="AW51" s="676" t="e">
        <f t="shared" si="11"/>
        <v>#DIV/0!</v>
      </c>
      <c r="AX51" s="676" t="e">
        <f t="shared" si="11"/>
        <v>#DIV/0!</v>
      </c>
      <c r="AY51" s="676" t="e">
        <f t="shared" si="11"/>
        <v>#DIV/0!</v>
      </c>
      <c r="AZ51" s="676" t="e">
        <f t="shared" si="11"/>
        <v>#DIV/0!</v>
      </c>
      <c r="BA51" s="676" t="e">
        <f t="shared" si="11"/>
        <v>#DIV/0!</v>
      </c>
      <c r="BB51" s="676" t="e">
        <f t="shared" si="11"/>
        <v>#DIV/0!</v>
      </c>
      <c r="BC51" s="676" t="e">
        <f t="shared" si="11"/>
        <v>#DIV/0!</v>
      </c>
      <c r="BD51" s="676" t="e">
        <f t="shared" si="11"/>
        <v>#DIV/0!</v>
      </c>
      <c r="BE51" s="676" t="e">
        <f t="shared" si="11"/>
        <v>#DIV/0!</v>
      </c>
      <c r="BF51" s="676" t="e">
        <f t="shared" si="11"/>
        <v>#DIV/0!</v>
      </c>
      <c r="BG51" s="676" t="e">
        <f t="shared" si="11"/>
        <v>#DIV/0!</v>
      </c>
      <c r="BH51" s="676" t="e">
        <f t="shared" si="11"/>
        <v>#DIV/0!</v>
      </c>
      <c r="BI51" s="676" t="e">
        <f t="shared" si="11"/>
        <v>#DIV/0!</v>
      </c>
      <c r="BJ51" s="676" t="e">
        <f t="shared" si="11"/>
        <v>#DIV/0!</v>
      </c>
      <c r="BK51" s="676" t="e">
        <f t="shared" si="11"/>
        <v>#DIV/0!</v>
      </c>
      <c r="BL51" s="676" t="e">
        <f t="shared" si="11"/>
        <v>#DIV/0!</v>
      </c>
      <c r="BM51" s="676" t="e">
        <f t="shared" si="11"/>
        <v>#DIV/0!</v>
      </c>
      <c r="BN51" s="676" t="e">
        <f t="shared" si="11"/>
        <v>#DIV/0!</v>
      </c>
      <c r="BO51" s="676" t="e">
        <f t="shared" si="11"/>
        <v>#DIV/0!</v>
      </c>
      <c r="BP51" s="676" t="e">
        <f t="shared" si="11"/>
        <v>#DIV/0!</v>
      </c>
      <c r="BQ51" s="676" t="e">
        <f t="shared" si="11"/>
        <v>#DIV/0!</v>
      </c>
      <c r="BR51" s="676" t="e">
        <f t="shared" si="11"/>
        <v>#DIV/0!</v>
      </c>
      <c r="BS51" s="676" t="e">
        <f t="shared" si="11"/>
        <v>#DIV/0!</v>
      </c>
      <c r="BT51" s="676" t="e">
        <f t="shared" si="12"/>
        <v>#DIV/0!</v>
      </c>
      <c r="BU51" s="676" t="e">
        <f t="shared" si="12"/>
        <v>#DIV/0!</v>
      </c>
      <c r="BV51" s="676" t="e">
        <f t="shared" si="12"/>
        <v>#DIV/0!</v>
      </c>
      <c r="BW51" s="676" t="e">
        <f t="shared" si="12"/>
        <v>#DIV/0!</v>
      </c>
      <c r="BX51" s="676" t="e">
        <f t="shared" si="12"/>
        <v>#DIV/0!</v>
      </c>
      <c r="BY51" s="676" t="e">
        <f t="shared" si="12"/>
        <v>#DIV/0!</v>
      </c>
      <c r="BZ51" s="676" t="e">
        <f t="shared" si="12"/>
        <v>#DIV/0!</v>
      </c>
      <c r="CA51" s="676" t="e">
        <f t="shared" si="12"/>
        <v>#DIV/0!</v>
      </c>
      <c r="CB51" s="676" t="e">
        <f t="shared" si="12"/>
        <v>#DIV/0!</v>
      </c>
      <c r="CC51" s="676" t="e">
        <f t="shared" si="12"/>
        <v>#DIV/0!</v>
      </c>
      <c r="CD51" s="676" t="e">
        <f t="shared" si="12"/>
        <v>#DIV/0!</v>
      </c>
      <c r="CE51" s="676" t="e">
        <f t="shared" si="12"/>
        <v>#DIV/0!</v>
      </c>
      <c r="CF51" s="676" t="e">
        <f t="shared" si="12"/>
        <v>#DIV/0!</v>
      </c>
      <c r="CG51" s="676" t="e">
        <f t="shared" si="12"/>
        <v>#DIV/0!</v>
      </c>
      <c r="CH51" s="676" t="e">
        <f t="shared" si="12"/>
        <v>#DIV/0!</v>
      </c>
      <c r="CI51" s="670" t="e">
        <f t="shared" si="12"/>
        <v>#DIV/0!</v>
      </c>
      <c r="CK51" s="631"/>
    </row>
    <row r="52" spans="1:89" s="63" customFormat="1" ht="28.5" x14ac:dyDescent="0.2">
      <c r="A52" s="57"/>
      <c r="B52" s="660" t="s">
        <v>408</v>
      </c>
      <c r="C52" s="671" t="s">
        <v>143</v>
      </c>
      <c r="D52" s="672" t="s">
        <v>409</v>
      </c>
      <c r="E52" s="673" t="s">
        <v>144</v>
      </c>
      <c r="F52" s="674">
        <v>1</v>
      </c>
      <c r="G52" s="675">
        <f>(((G46-G57)+(G47-G58))*1000000)/((G79+G80)*1000)</f>
        <v>123.3766233766234</v>
      </c>
      <c r="H52" s="675">
        <f t="shared" ref="H52:BS52" si="13">(((H46-H57)+(H47-H58))*1000000)/((H79+H80)*1000)</f>
        <v>157.08970649028524</v>
      </c>
      <c r="I52" s="675">
        <f t="shared" si="13"/>
        <v>137.29977116704811</v>
      </c>
      <c r="J52" s="675">
        <f t="shared" si="13"/>
        <v>130.77075490390328</v>
      </c>
      <c r="K52" s="675">
        <f t="shared" si="13"/>
        <v>128.00574231367386</v>
      </c>
      <c r="L52" s="675">
        <f t="shared" si="13"/>
        <v>128.27988338192421</v>
      </c>
      <c r="M52" s="676">
        <f t="shared" si="13"/>
        <v>128.54055283812991</v>
      </c>
      <c r="N52" s="676">
        <f t="shared" si="13"/>
        <v>128.78871988453429</v>
      </c>
      <c r="O52" s="676">
        <f t="shared" si="13"/>
        <v>129.55375927361311</v>
      </c>
      <c r="P52" s="676">
        <f t="shared" si="13"/>
        <v>129.21038100496963</v>
      </c>
      <c r="Q52" s="676">
        <f t="shared" si="13"/>
        <v>128.86881815177884</v>
      </c>
      <c r="R52" s="676">
        <f t="shared" si="13"/>
        <v>128.5290563550478</v>
      </c>
      <c r="S52" s="676">
        <f t="shared" si="13"/>
        <v>129.28673167524929</v>
      </c>
      <c r="T52" s="676">
        <f t="shared" si="13"/>
        <v>128.94765599388049</v>
      </c>
      <c r="U52" s="676">
        <f t="shared" si="13"/>
        <v>128.61035422343326</v>
      </c>
      <c r="V52" s="676">
        <f t="shared" si="13"/>
        <v>129.36188716164801</v>
      </c>
      <c r="W52" s="676">
        <f t="shared" si="13"/>
        <v>129.02526292963245</v>
      </c>
      <c r="X52" s="676">
        <f t="shared" si="13"/>
        <v>128.6903860711582</v>
      </c>
      <c r="Y52" s="676">
        <f t="shared" si="13"/>
        <v>129.43587531010681</v>
      </c>
      <c r="Z52" s="676">
        <f t="shared" si="13"/>
        <v>129.10166756320606</v>
      </c>
      <c r="AA52" s="676">
        <f t="shared" si="13"/>
        <v>128.76918124262264</v>
      </c>
      <c r="AB52" s="676">
        <f t="shared" si="13"/>
        <v>128.43840308252169</v>
      </c>
      <c r="AC52" s="676">
        <f t="shared" si="13"/>
        <v>129.1768976193018</v>
      </c>
      <c r="AD52" s="676">
        <f t="shared" si="13"/>
        <v>128.84676818230221</v>
      </c>
      <c r="AE52" s="676">
        <f t="shared" si="13"/>
        <v>128.51832182687201</v>
      </c>
      <c r="AF52" s="676">
        <f t="shared" si="13"/>
        <v>129.25097997669246</v>
      </c>
      <c r="AG52" s="676">
        <f t="shared" si="13"/>
        <v>128.92317446898448</v>
      </c>
      <c r="AH52" s="676">
        <f t="shared" si="13"/>
        <v>128.59702751133133</v>
      </c>
      <c r="AI52" s="676">
        <f t="shared" si="13"/>
        <v>129.32394070024182</v>
      </c>
      <c r="AJ52" s="676">
        <f t="shared" si="13"/>
        <v>128.99842684845308</v>
      </c>
      <c r="AK52" s="676">
        <f t="shared" si="13"/>
        <v>128.67454754681452</v>
      </c>
      <c r="AL52" s="676" t="e">
        <f t="shared" si="13"/>
        <v>#DIV/0!</v>
      </c>
      <c r="AM52" s="676" t="e">
        <f t="shared" si="13"/>
        <v>#DIV/0!</v>
      </c>
      <c r="AN52" s="676" t="e">
        <f t="shared" si="13"/>
        <v>#DIV/0!</v>
      </c>
      <c r="AO52" s="676" t="e">
        <f t="shared" si="13"/>
        <v>#DIV/0!</v>
      </c>
      <c r="AP52" s="676" t="e">
        <f t="shared" si="13"/>
        <v>#DIV/0!</v>
      </c>
      <c r="AQ52" s="676" t="e">
        <f t="shared" si="13"/>
        <v>#DIV/0!</v>
      </c>
      <c r="AR52" s="676" t="e">
        <f t="shared" si="13"/>
        <v>#DIV/0!</v>
      </c>
      <c r="AS52" s="676" t="e">
        <f t="shared" si="13"/>
        <v>#DIV/0!</v>
      </c>
      <c r="AT52" s="676" t="e">
        <f t="shared" si="13"/>
        <v>#DIV/0!</v>
      </c>
      <c r="AU52" s="676" t="e">
        <f t="shared" si="13"/>
        <v>#DIV/0!</v>
      </c>
      <c r="AV52" s="676" t="e">
        <f t="shared" si="13"/>
        <v>#DIV/0!</v>
      </c>
      <c r="AW52" s="676" t="e">
        <f t="shared" si="13"/>
        <v>#DIV/0!</v>
      </c>
      <c r="AX52" s="676" t="e">
        <f t="shared" si="13"/>
        <v>#DIV/0!</v>
      </c>
      <c r="AY52" s="676" t="e">
        <f t="shared" si="13"/>
        <v>#DIV/0!</v>
      </c>
      <c r="AZ52" s="676" t="e">
        <f t="shared" si="13"/>
        <v>#DIV/0!</v>
      </c>
      <c r="BA52" s="676" t="e">
        <f t="shared" si="13"/>
        <v>#DIV/0!</v>
      </c>
      <c r="BB52" s="676" t="e">
        <f t="shared" si="13"/>
        <v>#DIV/0!</v>
      </c>
      <c r="BC52" s="676" t="e">
        <f t="shared" si="13"/>
        <v>#DIV/0!</v>
      </c>
      <c r="BD52" s="676" t="e">
        <f t="shared" si="13"/>
        <v>#DIV/0!</v>
      </c>
      <c r="BE52" s="676" t="e">
        <f t="shared" si="13"/>
        <v>#DIV/0!</v>
      </c>
      <c r="BF52" s="676" t="e">
        <f t="shared" si="13"/>
        <v>#DIV/0!</v>
      </c>
      <c r="BG52" s="676" t="e">
        <f t="shared" si="13"/>
        <v>#DIV/0!</v>
      </c>
      <c r="BH52" s="676" t="e">
        <f t="shared" si="13"/>
        <v>#DIV/0!</v>
      </c>
      <c r="BI52" s="676" t="e">
        <f t="shared" si="13"/>
        <v>#DIV/0!</v>
      </c>
      <c r="BJ52" s="676" t="e">
        <f t="shared" si="13"/>
        <v>#DIV/0!</v>
      </c>
      <c r="BK52" s="676" t="e">
        <f t="shared" si="13"/>
        <v>#DIV/0!</v>
      </c>
      <c r="BL52" s="676" t="e">
        <f t="shared" si="13"/>
        <v>#DIV/0!</v>
      </c>
      <c r="BM52" s="676" t="e">
        <f t="shared" si="13"/>
        <v>#DIV/0!</v>
      </c>
      <c r="BN52" s="676" t="e">
        <f t="shared" si="13"/>
        <v>#DIV/0!</v>
      </c>
      <c r="BO52" s="676" t="e">
        <f t="shared" si="13"/>
        <v>#DIV/0!</v>
      </c>
      <c r="BP52" s="676" t="e">
        <f t="shared" si="13"/>
        <v>#DIV/0!</v>
      </c>
      <c r="BQ52" s="676" t="e">
        <f t="shared" si="13"/>
        <v>#DIV/0!</v>
      </c>
      <c r="BR52" s="676" t="e">
        <f t="shared" si="13"/>
        <v>#DIV/0!</v>
      </c>
      <c r="BS52" s="676" t="e">
        <f t="shared" si="13"/>
        <v>#DIV/0!</v>
      </c>
      <c r="BT52" s="676" t="e">
        <f t="shared" ref="BT52:CI52" si="14">(((BT46-BT57)+(BT47-BT58))*1000000)/((BT79+BT80)*1000)</f>
        <v>#DIV/0!</v>
      </c>
      <c r="BU52" s="676" t="e">
        <f t="shared" si="14"/>
        <v>#DIV/0!</v>
      </c>
      <c r="BV52" s="676" t="e">
        <f t="shared" si="14"/>
        <v>#DIV/0!</v>
      </c>
      <c r="BW52" s="676" t="e">
        <f t="shared" si="14"/>
        <v>#DIV/0!</v>
      </c>
      <c r="BX52" s="676" t="e">
        <f t="shared" si="14"/>
        <v>#DIV/0!</v>
      </c>
      <c r="BY52" s="676" t="e">
        <f t="shared" si="14"/>
        <v>#DIV/0!</v>
      </c>
      <c r="BZ52" s="676" t="e">
        <f t="shared" si="14"/>
        <v>#DIV/0!</v>
      </c>
      <c r="CA52" s="676" t="e">
        <f t="shared" si="14"/>
        <v>#DIV/0!</v>
      </c>
      <c r="CB52" s="676" t="e">
        <f t="shared" si="14"/>
        <v>#DIV/0!</v>
      </c>
      <c r="CC52" s="676" t="e">
        <f t="shared" si="14"/>
        <v>#DIV/0!</v>
      </c>
      <c r="CD52" s="676" t="e">
        <f t="shared" si="14"/>
        <v>#DIV/0!</v>
      </c>
      <c r="CE52" s="676" t="e">
        <f t="shared" si="14"/>
        <v>#DIV/0!</v>
      </c>
      <c r="CF52" s="676" t="e">
        <f t="shared" si="14"/>
        <v>#DIV/0!</v>
      </c>
      <c r="CG52" s="676" t="e">
        <f t="shared" si="14"/>
        <v>#DIV/0!</v>
      </c>
      <c r="CH52" s="676" t="e">
        <f t="shared" si="14"/>
        <v>#DIV/0!</v>
      </c>
      <c r="CI52" s="670" t="e">
        <f t="shared" si="14"/>
        <v>#DIV/0!</v>
      </c>
      <c r="CK52" s="631"/>
    </row>
    <row r="53" spans="1:89" s="63" customFormat="1" x14ac:dyDescent="0.2">
      <c r="A53" s="57"/>
      <c r="B53" s="660" t="s">
        <v>410</v>
      </c>
      <c r="C53" s="671" t="s">
        <v>411</v>
      </c>
      <c r="D53" s="672" t="s">
        <v>78</v>
      </c>
      <c r="E53" s="673" t="s">
        <v>141</v>
      </c>
      <c r="F53" s="674">
        <v>2</v>
      </c>
      <c r="G53" s="637">
        <v>0</v>
      </c>
      <c r="H53" s="637">
        <v>0</v>
      </c>
      <c r="I53" s="637">
        <v>0</v>
      </c>
      <c r="J53" s="637">
        <v>0</v>
      </c>
      <c r="K53" s="637">
        <v>0</v>
      </c>
      <c r="L53" s="637">
        <v>0</v>
      </c>
      <c r="M53" s="638">
        <v>0</v>
      </c>
      <c r="N53" s="638">
        <v>0</v>
      </c>
      <c r="O53" s="638">
        <v>0</v>
      </c>
      <c r="P53" s="638">
        <v>0</v>
      </c>
      <c r="Q53" s="638">
        <v>0</v>
      </c>
      <c r="R53" s="638">
        <v>0</v>
      </c>
      <c r="S53" s="638">
        <v>0</v>
      </c>
      <c r="T53" s="638">
        <v>0</v>
      </c>
      <c r="U53" s="638">
        <v>0</v>
      </c>
      <c r="V53" s="638">
        <v>0</v>
      </c>
      <c r="W53" s="638">
        <v>0</v>
      </c>
      <c r="X53" s="638">
        <v>0</v>
      </c>
      <c r="Y53" s="638">
        <v>0</v>
      </c>
      <c r="Z53" s="638">
        <v>0</v>
      </c>
      <c r="AA53" s="638">
        <v>0</v>
      </c>
      <c r="AB53" s="638">
        <v>0</v>
      </c>
      <c r="AC53" s="638">
        <v>0</v>
      </c>
      <c r="AD53" s="638">
        <v>0</v>
      </c>
      <c r="AE53" s="638">
        <v>0</v>
      </c>
      <c r="AF53" s="638">
        <v>0</v>
      </c>
      <c r="AG53" s="638">
        <v>0</v>
      </c>
      <c r="AH53" s="638">
        <v>0</v>
      </c>
      <c r="AI53" s="638">
        <v>0</v>
      </c>
      <c r="AJ53" s="638">
        <v>0</v>
      </c>
      <c r="AK53" s="638">
        <v>0</v>
      </c>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38"/>
      <c r="BJ53" s="638"/>
      <c r="BK53" s="638"/>
      <c r="BL53" s="638"/>
      <c r="BM53" s="638"/>
      <c r="BN53" s="638"/>
      <c r="BO53" s="638"/>
      <c r="BP53" s="638"/>
      <c r="BQ53" s="638"/>
      <c r="BR53" s="638"/>
      <c r="BS53" s="638"/>
      <c r="BT53" s="638"/>
      <c r="BU53" s="638"/>
      <c r="BV53" s="638"/>
      <c r="BW53" s="638"/>
      <c r="BX53" s="638"/>
      <c r="BY53" s="638"/>
      <c r="BZ53" s="638"/>
      <c r="CA53" s="638"/>
      <c r="CB53" s="638"/>
      <c r="CC53" s="638"/>
      <c r="CD53" s="638"/>
      <c r="CE53" s="638"/>
      <c r="CF53" s="638"/>
      <c r="CG53" s="638"/>
      <c r="CH53" s="638"/>
      <c r="CI53" s="639"/>
      <c r="CK53" s="631"/>
    </row>
    <row r="54" spans="1:89" s="63" customFormat="1" x14ac:dyDescent="0.2">
      <c r="A54" s="57"/>
      <c r="B54" s="677" t="s">
        <v>412</v>
      </c>
      <c r="C54" s="678" t="s">
        <v>413</v>
      </c>
      <c r="D54" s="679" t="s">
        <v>78</v>
      </c>
      <c r="E54" s="680" t="s">
        <v>141</v>
      </c>
      <c r="F54" s="681">
        <v>2</v>
      </c>
      <c r="G54" s="682">
        <v>0.01</v>
      </c>
      <c r="H54" s="682">
        <v>0.01</v>
      </c>
      <c r="I54" s="682">
        <v>1E-3</v>
      </c>
      <c r="J54" s="682">
        <v>1.2E-2</v>
      </c>
      <c r="K54" s="682">
        <v>3.6999999999999998E-2</v>
      </c>
      <c r="L54" s="682">
        <v>1.2E-2</v>
      </c>
      <c r="M54" s="683">
        <v>1.2E-2</v>
      </c>
      <c r="N54" s="683">
        <v>1.2E-2</v>
      </c>
      <c r="O54" s="683">
        <v>3.6999999999999998E-2</v>
      </c>
      <c r="P54" s="683">
        <v>3.6999999999999998E-2</v>
      </c>
      <c r="Q54" s="683">
        <v>1.2E-2</v>
      </c>
      <c r="R54" s="683">
        <v>2.7E-2</v>
      </c>
      <c r="S54" s="683">
        <v>1.2E-2</v>
      </c>
      <c r="T54" s="683">
        <v>3.6999999999999998E-2</v>
      </c>
      <c r="U54" s="683">
        <v>1.2E-2</v>
      </c>
      <c r="V54" s="683">
        <v>1.2E-2</v>
      </c>
      <c r="W54" s="683">
        <v>1.2E-2</v>
      </c>
      <c r="X54" s="683">
        <v>3.6999999999999998E-2</v>
      </c>
      <c r="Y54" s="683">
        <v>3.6999999999999998E-2</v>
      </c>
      <c r="Z54" s="683">
        <v>1.2E-2</v>
      </c>
      <c r="AA54" s="683">
        <v>2.7E-2</v>
      </c>
      <c r="AB54" s="683">
        <v>1.2E-2</v>
      </c>
      <c r="AC54" s="683">
        <v>3.6999999999999998E-2</v>
      </c>
      <c r="AD54" s="683">
        <v>1.2E-2</v>
      </c>
      <c r="AE54" s="683">
        <v>1.2E-2</v>
      </c>
      <c r="AF54" s="683">
        <v>1.2E-2</v>
      </c>
      <c r="AG54" s="683">
        <v>1.2E-2</v>
      </c>
      <c r="AH54" s="683">
        <v>3.6999999999999998E-2</v>
      </c>
      <c r="AI54" s="683">
        <v>3.6999999999999998E-2</v>
      </c>
      <c r="AJ54" s="683">
        <v>1.2E-2</v>
      </c>
      <c r="AK54" s="683">
        <v>2.7E-2</v>
      </c>
      <c r="AL54" s="683"/>
      <c r="AM54" s="683"/>
      <c r="AN54" s="683"/>
      <c r="AO54" s="683"/>
      <c r="AP54" s="683"/>
      <c r="AQ54" s="683"/>
      <c r="AR54" s="683"/>
      <c r="AS54" s="683"/>
      <c r="AT54" s="683"/>
      <c r="AU54" s="683"/>
      <c r="AV54" s="683"/>
      <c r="AW54" s="683"/>
      <c r="AX54" s="683"/>
      <c r="AY54" s="683"/>
      <c r="AZ54" s="683"/>
      <c r="BA54" s="683"/>
      <c r="BB54" s="683"/>
      <c r="BC54" s="683"/>
      <c r="BD54" s="683"/>
      <c r="BE54" s="683"/>
      <c r="BF54" s="683"/>
      <c r="BG54" s="683"/>
      <c r="BH54" s="683"/>
      <c r="BI54" s="683"/>
      <c r="BJ54" s="683"/>
      <c r="BK54" s="683"/>
      <c r="BL54" s="683"/>
      <c r="BM54" s="683"/>
      <c r="BN54" s="683"/>
      <c r="BO54" s="683"/>
      <c r="BP54" s="683"/>
      <c r="BQ54" s="683"/>
      <c r="BR54" s="683"/>
      <c r="BS54" s="683"/>
      <c r="BT54" s="683"/>
      <c r="BU54" s="683"/>
      <c r="BV54" s="683"/>
      <c r="BW54" s="683"/>
      <c r="BX54" s="683"/>
      <c r="BY54" s="683"/>
      <c r="BZ54" s="683"/>
      <c r="CA54" s="683"/>
      <c r="CB54" s="683"/>
      <c r="CC54" s="683"/>
      <c r="CD54" s="683"/>
      <c r="CE54" s="683"/>
      <c r="CF54" s="683"/>
      <c r="CG54" s="683"/>
      <c r="CH54" s="683"/>
      <c r="CI54" s="684"/>
      <c r="CK54" s="631"/>
    </row>
    <row r="55" spans="1:89" s="63" customFormat="1" x14ac:dyDescent="0.2">
      <c r="A55" s="57"/>
      <c r="B55" s="623" t="s">
        <v>414</v>
      </c>
      <c r="C55" s="624" t="s">
        <v>415</v>
      </c>
      <c r="D55" s="625" t="s">
        <v>78</v>
      </c>
      <c r="E55" s="626" t="s">
        <v>141</v>
      </c>
      <c r="F55" s="627">
        <v>2</v>
      </c>
      <c r="G55" s="628">
        <v>0</v>
      </c>
      <c r="H55" s="628">
        <v>0.01</v>
      </c>
      <c r="I55" s="628">
        <v>5.0000000000000001E-3</v>
      </c>
      <c r="J55" s="628">
        <v>0.01</v>
      </c>
      <c r="K55" s="628">
        <v>0.03</v>
      </c>
      <c r="L55" s="628">
        <v>0.03</v>
      </c>
      <c r="M55" s="629">
        <v>0.03</v>
      </c>
      <c r="N55" s="629">
        <v>0.03</v>
      </c>
      <c r="O55" s="629">
        <v>0.03</v>
      </c>
      <c r="P55" s="629">
        <v>0.03</v>
      </c>
      <c r="Q55" s="629">
        <v>0.03</v>
      </c>
      <c r="R55" s="629">
        <v>0.03</v>
      </c>
      <c r="S55" s="629">
        <v>0.03</v>
      </c>
      <c r="T55" s="629">
        <v>0.03</v>
      </c>
      <c r="U55" s="629">
        <v>0.03</v>
      </c>
      <c r="V55" s="629">
        <v>0.03</v>
      </c>
      <c r="W55" s="629">
        <v>0.03</v>
      </c>
      <c r="X55" s="629">
        <v>0.03</v>
      </c>
      <c r="Y55" s="629">
        <v>0.03</v>
      </c>
      <c r="Z55" s="629">
        <v>0.03</v>
      </c>
      <c r="AA55" s="629">
        <v>0.03</v>
      </c>
      <c r="AB55" s="629">
        <v>0.03</v>
      </c>
      <c r="AC55" s="629">
        <v>0.03</v>
      </c>
      <c r="AD55" s="629">
        <v>0.03</v>
      </c>
      <c r="AE55" s="629">
        <v>0.03</v>
      </c>
      <c r="AF55" s="629">
        <v>0.03</v>
      </c>
      <c r="AG55" s="629">
        <v>0.03</v>
      </c>
      <c r="AH55" s="629">
        <v>0.03</v>
      </c>
      <c r="AI55" s="629">
        <v>0.03</v>
      </c>
      <c r="AJ55" s="629">
        <v>0.03</v>
      </c>
      <c r="AK55" s="629">
        <v>0.03</v>
      </c>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629"/>
      <c r="BR55" s="629"/>
      <c r="BS55" s="629"/>
      <c r="BT55" s="629"/>
      <c r="BU55" s="629"/>
      <c r="BV55" s="629"/>
      <c r="BW55" s="629"/>
      <c r="BX55" s="629"/>
      <c r="BY55" s="629"/>
      <c r="BZ55" s="629"/>
      <c r="CA55" s="629"/>
      <c r="CB55" s="629"/>
      <c r="CC55" s="629"/>
      <c r="CD55" s="629"/>
      <c r="CE55" s="629"/>
      <c r="CF55" s="629"/>
      <c r="CG55" s="629"/>
      <c r="CH55" s="629"/>
      <c r="CI55" s="630"/>
      <c r="CK55" s="631"/>
    </row>
    <row r="56" spans="1:89" s="63" customFormat="1" x14ac:dyDescent="0.2">
      <c r="A56" s="57"/>
      <c r="B56" s="640" t="s">
        <v>416</v>
      </c>
      <c r="C56" s="643" t="s">
        <v>417</v>
      </c>
      <c r="D56" s="634" t="s">
        <v>78</v>
      </c>
      <c r="E56" s="635" t="s">
        <v>141</v>
      </c>
      <c r="F56" s="636">
        <v>2</v>
      </c>
      <c r="G56" s="637">
        <v>0.01</v>
      </c>
      <c r="H56" s="637">
        <v>7.0000000000000007E-2</v>
      </c>
      <c r="I56" s="637">
        <v>7.0999999999999994E-2</v>
      </c>
      <c r="J56" s="637">
        <v>0.13</v>
      </c>
      <c r="K56" s="637">
        <v>0</v>
      </c>
      <c r="L56" s="637">
        <v>0</v>
      </c>
      <c r="M56" s="641">
        <v>0</v>
      </c>
      <c r="N56" s="641">
        <v>0</v>
      </c>
      <c r="O56" s="641">
        <v>0</v>
      </c>
      <c r="P56" s="641">
        <v>0</v>
      </c>
      <c r="Q56" s="641">
        <v>0</v>
      </c>
      <c r="R56" s="641">
        <v>0</v>
      </c>
      <c r="S56" s="641">
        <v>0</v>
      </c>
      <c r="T56" s="641">
        <v>0</v>
      </c>
      <c r="U56" s="641">
        <v>0</v>
      </c>
      <c r="V56" s="641">
        <v>0</v>
      </c>
      <c r="W56" s="641">
        <v>0</v>
      </c>
      <c r="X56" s="641">
        <v>0</v>
      </c>
      <c r="Y56" s="641">
        <v>0</v>
      </c>
      <c r="Z56" s="641">
        <v>0</v>
      </c>
      <c r="AA56" s="641">
        <v>0</v>
      </c>
      <c r="AB56" s="641">
        <v>0</v>
      </c>
      <c r="AC56" s="641">
        <v>0</v>
      </c>
      <c r="AD56" s="641">
        <v>0</v>
      </c>
      <c r="AE56" s="641">
        <v>0</v>
      </c>
      <c r="AF56" s="641">
        <v>0</v>
      </c>
      <c r="AG56" s="641">
        <v>0</v>
      </c>
      <c r="AH56" s="641">
        <v>0</v>
      </c>
      <c r="AI56" s="641">
        <v>0</v>
      </c>
      <c r="AJ56" s="641">
        <v>0</v>
      </c>
      <c r="AK56" s="641">
        <v>0</v>
      </c>
      <c r="AL56" s="641"/>
      <c r="AM56" s="641"/>
      <c r="AN56" s="641"/>
      <c r="AO56" s="641"/>
      <c r="AP56" s="641"/>
      <c r="AQ56" s="641"/>
      <c r="AR56" s="641"/>
      <c r="AS56" s="641"/>
      <c r="AT56" s="641"/>
      <c r="AU56" s="641"/>
      <c r="AV56" s="641"/>
      <c r="AW56" s="641"/>
      <c r="AX56" s="641"/>
      <c r="AY56" s="641"/>
      <c r="AZ56" s="641"/>
      <c r="BA56" s="641"/>
      <c r="BB56" s="641"/>
      <c r="BC56" s="641"/>
      <c r="BD56" s="641"/>
      <c r="BE56" s="641"/>
      <c r="BF56" s="641"/>
      <c r="BG56" s="641"/>
      <c r="BH56" s="641"/>
      <c r="BI56" s="641"/>
      <c r="BJ56" s="641"/>
      <c r="BK56" s="641"/>
      <c r="BL56" s="641"/>
      <c r="BM56" s="641"/>
      <c r="BN56" s="641"/>
      <c r="BO56" s="641"/>
      <c r="BP56" s="641"/>
      <c r="BQ56" s="641"/>
      <c r="BR56" s="641"/>
      <c r="BS56" s="641"/>
      <c r="BT56" s="641"/>
      <c r="BU56" s="641"/>
      <c r="BV56" s="641"/>
      <c r="BW56" s="641"/>
      <c r="BX56" s="641"/>
      <c r="BY56" s="641"/>
      <c r="BZ56" s="641"/>
      <c r="CA56" s="641"/>
      <c r="CB56" s="641"/>
      <c r="CC56" s="641"/>
      <c r="CD56" s="641"/>
      <c r="CE56" s="641"/>
      <c r="CF56" s="641"/>
      <c r="CG56" s="641"/>
      <c r="CH56" s="641"/>
      <c r="CI56" s="642"/>
      <c r="CK56" s="631"/>
    </row>
    <row r="57" spans="1:89" s="63" customFormat="1" x14ac:dyDescent="0.2">
      <c r="A57" s="57"/>
      <c r="B57" s="640" t="s">
        <v>418</v>
      </c>
      <c r="C57" s="643" t="s">
        <v>419</v>
      </c>
      <c r="D57" s="634" t="s">
        <v>78</v>
      </c>
      <c r="E57" s="635" t="s">
        <v>141</v>
      </c>
      <c r="F57" s="636">
        <v>2</v>
      </c>
      <c r="G57" s="637">
        <v>0.04</v>
      </c>
      <c r="H57" s="637">
        <v>0.08</v>
      </c>
      <c r="I57" s="637">
        <v>7.4999999999999997E-2</v>
      </c>
      <c r="J57" s="637">
        <v>0.14000000000000001</v>
      </c>
      <c r="K57" s="637">
        <v>0.24</v>
      </c>
      <c r="L57" s="637">
        <v>0.24</v>
      </c>
      <c r="M57" s="641">
        <v>0.24</v>
      </c>
      <c r="N57" s="641">
        <v>0.24</v>
      </c>
      <c r="O57" s="641">
        <v>0.24</v>
      </c>
      <c r="P57" s="641">
        <v>0.24</v>
      </c>
      <c r="Q57" s="641">
        <v>0.24</v>
      </c>
      <c r="R57" s="641">
        <v>0.24</v>
      </c>
      <c r="S57" s="641">
        <v>0.24</v>
      </c>
      <c r="T57" s="641">
        <v>0.24</v>
      </c>
      <c r="U57" s="641">
        <v>0.24</v>
      </c>
      <c r="V57" s="641">
        <v>0.24</v>
      </c>
      <c r="W57" s="641">
        <v>0.24</v>
      </c>
      <c r="X57" s="641">
        <v>0.24</v>
      </c>
      <c r="Y57" s="641">
        <v>0.24</v>
      </c>
      <c r="Z57" s="641">
        <v>0.24</v>
      </c>
      <c r="AA57" s="641">
        <v>0.24</v>
      </c>
      <c r="AB57" s="641">
        <v>0.24</v>
      </c>
      <c r="AC57" s="641">
        <v>0.24</v>
      </c>
      <c r="AD57" s="641">
        <v>0.24</v>
      </c>
      <c r="AE57" s="641">
        <v>0.24</v>
      </c>
      <c r="AF57" s="641">
        <v>0.24</v>
      </c>
      <c r="AG57" s="641">
        <v>0.24</v>
      </c>
      <c r="AH57" s="641">
        <v>0.24</v>
      </c>
      <c r="AI57" s="641">
        <v>0.24</v>
      </c>
      <c r="AJ57" s="641">
        <v>0.24</v>
      </c>
      <c r="AK57" s="641">
        <v>0.24</v>
      </c>
      <c r="AL57" s="641"/>
      <c r="AM57" s="641"/>
      <c r="AN57" s="641"/>
      <c r="AO57" s="641"/>
      <c r="AP57" s="641"/>
      <c r="AQ57" s="641"/>
      <c r="AR57" s="641"/>
      <c r="AS57" s="641"/>
      <c r="AT57" s="641"/>
      <c r="AU57" s="641"/>
      <c r="AV57" s="641"/>
      <c r="AW57" s="641"/>
      <c r="AX57" s="641"/>
      <c r="AY57" s="641"/>
      <c r="AZ57" s="641"/>
      <c r="BA57" s="641"/>
      <c r="BB57" s="641"/>
      <c r="BC57" s="641"/>
      <c r="BD57" s="641"/>
      <c r="BE57" s="641"/>
      <c r="BF57" s="641"/>
      <c r="BG57" s="641"/>
      <c r="BH57" s="641"/>
      <c r="BI57" s="641"/>
      <c r="BJ57" s="641"/>
      <c r="BK57" s="641"/>
      <c r="BL57" s="641"/>
      <c r="BM57" s="641"/>
      <c r="BN57" s="641"/>
      <c r="BO57" s="641"/>
      <c r="BP57" s="641"/>
      <c r="BQ57" s="641"/>
      <c r="BR57" s="641"/>
      <c r="BS57" s="641"/>
      <c r="BT57" s="641"/>
      <c r="BU57" s="641"/>
      <c r="BV57" s="641"/>
      <c r="BW57" s="641"/>
      <c r="BX57" s="641"/>
      <c r="BY57" s="641"/>
      <c r="BZ57" s="641"/>
      <c r="CA57" s="641"/>
      <c r="CB57" s="641"/>
      <c r="CC57" s="641"/>
      <c r="CD57" s="641"/>
      <c r="CE57" s="641"/>
      <c r="CF57" s="641"/>
      <c r="CG57" s="641"/>
      <c r="CH57" s="641"/>
      <c r="CI57" s="642"/>
      <c r="CK57" s="631"/>
    </row>
    <row r="58" spans="1:89" s="63" customFormat="1" x14ac:dyDescent="0.2">
      <c r="A58" s="57"/>
      <c r="B58" s="640" t="s">
        <v>420</v>
      </c>
      <c r="C58" s="643" t="s">
        <v>421</v>
      </c>
      <c r="D58" s="634" t="s">
        <v>78</v>
      </c>
      <c r="E58" s="635" t="s">
        <v>141</v>
      </c>
      <c r="F58" s="636">
        <v>2</v>
      </c>
      <c r="G58" s="637">
        <v>0.04</v>
      </c>
      <c r="H58" s="637">
        <v>0.02</v>
      </c>
      <c r="I58" s="637">
        <v>1.4999999999999999E-2</v>
      </c>
      <c r="J58" s="637">
        <v>0.03</v>
      </c>
      <c r="K58" s="637">
        <v>0.05</v>
      </c>
      <c r="L58" s="637">
        <v>0.05</v>
      </c>
      <c r="M58" s="641">
        <v>0.05</v>
      </c>
      <c r="N58" s="641">
        <v>0.05</v>
      </c>
      <c r="O58" s="641">
        <v>0.05</v>
      </c>
      <c r="P58" s="641">
        <v>0.05</v>
      </c>
      <c r="Q58" s="641">
        <v>0.05</v>
      </c>
      <c r="R58" s="641">
        <v>0.05</v>
      </c>
      <c r="S58" s="641">
        <v>0.05</v>
      </c>
      <c r="T58" s="641">
        <v>0.05</v>
      </c>
      <c r="U58" s="641">
        <v>0.05</v>
      </c>
      <c r="V58" s="641">
        <v>0.05</v>
      </c>
      <c r="W58" s="641">
        <v>0.05</v>
      </c>
      <c r="X58" s="641">
        <v>0.05</v>
      </c>
      <c r="Y58" s="641">
        <v>0.05</v>
      </c>
      <c r="Z58" s="641">
        <v>0.05</v>
      </c>
      <c r="AA58" s="641">
        <v>0.05</v>
      </c>
      <c r="AB58" s="641">
        <v>0.05</v>
      </c>
      <c r="AC58" s="641">
        <v>0.05</v>
      </c>
      <c r="AD58" s="641">
        <v>0.05</v>
      </c>
      <c r="AE58" s="641">
        <v>0.05</v>
      </c>
      <c r="AF58" s="641">
        <v>0.05</v>
      </c>
      <c r="AG58" s="641">
        <v>0.05</v>
      </c>
      <c r="AH58" s="641">
        <v>0.05</v>
      </c>
      <c r="AI58" s="641">
        <v>0.05</v>
      </c>
      <c r="AJ58" s="641">
        <v>0.05</v>
      </c>
      <c r="AK58" s="641">
        <v>0.05</v>
      </c>
      <c r="AL58" s="641"/>
      <c r="AM58" s="641"/>
      <c r="AN58" s="641"/>
      <c r="AO58" s="641"/>
      <c r="AP58" s="641"/>
      <c r="AQ58" s="641"/>
      <c r="AR58" s="641"/>
      <c r="AS58" s="641"/>
      <c r="AT58" s="641"/>
      <c r="AU58" s="641"/>
      <c r="AV58" s="641"/>
      <c r="AW58" s="641"/>
      <c r="AX58" s="641"/>
      <c r="AY58" s="641"/>
      <c r="AZ58" s="641"/>
      <c r="BA58" s="641"/>
      <c r="BB58" s="641"/>
      <c r="BC58" s="641"/>
      <c r="BD58" s="641"/>
      <c r="BE58" s="641"/>
      <c r="BF58" s="641"/>
      <c r="BG58" s="641"/>
      <c r="BH58" s="641"/>
      <c r="BI58" s="641"/>
      <c r="BJ58" s="641"/>
      <c r="BK58" s="641"/>
      <c r="BL58" s="641"/>
      <c r="BM58" s="641"/>
      <c r="BN58" s="641"/>
      <c r="BO58" s="641"/>
      <c r="BP58" s="641"/>
      <c r="BQ58" s="641"/>
      <c r="BR58" s="641"/>
      <c r="BS58" s="641"/>
      <c r="BT58" s="641"/>
      <c r="BU58" s="641"/>
      <c r="BV58" s="641"/>
      <c r="BW58" s="641"/>
      <c r="BX58" s="641"/>
      <c r="BY58" s="641"/>
      <c r="BZ58" s="641"/>
      <c r="CA58" s="641"/>
      <c r="CB58" s="641"/>
      <c r="CC58" s="641"/>
      <c r="CD58" s="641"/>
      <c r="CE58" s="641"/>
      <c r="CF58" s="641"/>
      <c r="CG58" s="641"/>
      <c r="CH58" s="641"/>
      <c r="CI58" s="642"/>
      <c r="CK58" s="631"/>
    </row>
    <row r="59" spans="1:89" s="63" customFormat="1" x14ac:dyDescent="0.2">
      <c r="A59" s="57"/>
      <c r="B59" s="640" t="s">
        <v>422</v>
      </c>
      <c r="C59" s="643" t="s">
        <v>423</v>
      </c>
      <c r="D59" s="634" t="s">
        <v>78</v>
      </c>
      <c r="E59" s="635" t="s">
        <v>141</v>
      </c>
      <c r="F59" s="636">
        <v>2</v>
      </c>
      <c r="G59" s="637">
        <v>0</v>
      </c>
      <c r="H59" s="637">
        <v>0</v>
      </c>
      <c r="I59" s="637">
        <v>0</v>
      </c>
      <c r="J59" s="637">
        <v>0</v>
      </c>
      <c r="K59" s="637">
        <v>0</v>
      </c>
      <c r="L59" s="637">
        <v>0</v>
      </c>
      <c r="M59" s="641">
        <v>0</v>
      </c>
      <c r="N59" s="641">
        <v>0</v>
      </c>
      <c r="O59" s="641">
        <v>0</v>
      </c>
      <c r="P59" s="641">
        <v>0</v>
      </c>
      <c r="Q59" s="641">
        <v>0</v>
      </c>
      <c r="R59" s="641">
        <v>0</v>
      </c>
      <c r="S59" s="641">
        <v>0</v>
      </c>
      <c r="T59" s="641">
        <v>0</v>
      </c>
      <c r="U59" s="641">
        <v>0</v>
      </c>
      <c r="V59" s="641">
        <v>0</v>
      </c>
      <c r="W59" s="641">
        <v>0</v>
      </c>
      <c r="X59" s="641">
        <v>0</v>
      </c>
      <c r="Y59" s="641">
        <v>0</v>
      </c>
      <c r="Z59" s="641">
        <v>0</v>
      </c>
      <c r="AA59" s="641">
        <v>0</v>
      </c>
      <c r="AB59" s="641">
        <v>0</v>
      </c>
      <c r="AC59" s="641">
        <v>0</v>
      </c>
      <c r="AD59" s="641">
        <v>0</v>
      </c>
      <c r="AE59" s="641">
        <v>0</v>
      </c>
      <c r="AF59" s="641">
        <v>0</v>
      </c>
      <c r="AG59" s="641">
        <v>0</v>
      </c>
      <c r="AH59" s="641">
        <v>0</v>
      </c>
      <c r="AI59" s="641">
        <v>0</v>
      </c>
      <c r="AJ59" s="641">
        <v>0</v>
      </c>
      <c r="AK59" s="641">
        <v>0</v>
      </c>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641"/>
      <c r="BT59" s="641"/>
      <c r="BU59" s="641"/>
      <c r="BV59" s="641"/>
      <c r="BW59" s="641"/>
      <c r="BX59" s="641"/>
      <c r="BY59" s="641"/>
      <c r="BZ59" s="641"/>
      <c r="CA59" s="641"/>
      <c r="CB59" s="641"/>
      <c r="CC59" s="641"/>
      <c r="CD59" s="641"/>
      <c r="CE59" s="641"/>
      <c r="CF59" s="641"/>
      <c r="CG59" s="641"/>
      <c r="CH59" s="641"/>
      <c r="CI59" s="642"/>
      <c r="CK59" s="631"/>
    </row>
    <row r="60" spans="1:89" s="63" customFormat="1" x14ac:dyDescent="0.2">
      <c r="A60" s="57"/>
      <c r="B60" s="640" t="s">
        <v>424</v>
      </c>
      <c r="C60" s="633" t="s">
        <v>425</v>
      </c>
      <c r="D60" s="634" t="s">
        <v>78</v>
      </c>
      <c r="E60" s="635" t="s">
        <v>141</v>
      </c>
      <c r="F60" s="636">
        <v>2</v>
      </c>
      <c r="G60" s="637">
        <v>0.81</v>
      </c>
      <c r="H60" s="637">
        <v>0.68</v>
      </c>
      <c r="I60" s="637">
        <v>0.64700000000000002</v>
      </c>
      <c r="J60" s="637">
        <v>1.23</v>
      </c>
      <c r="K60" s="637">
        <v>1.23</v>
      </c>
      <c r="L60" s="637">
        <v>1.23</v>
      </c>
      <c r="M60" s="641">
        <v>1.23</v>
      </c>
      <c r="N60" s="641">
        <v>1.23</v>
      </c>
      <c r="O60" s="641">
        <v>1.23</v>
      </c>
      <c r="P60" s="641">
        <v>1.23</v>
      </c>
      <c r="Q60" s="641">
        <v>1.23</v>
      </c>
      <c r="R60" s="641">
        <v>1.23</v>
      </c>
      <c r="S60" s="641">
        <v>1.23</v>
      </c>
      <c r="T60" s="641">
        <v>1.23</v>
      </c>
      <c r="U60" s="641">
        <v>1.23</v>
      </c>
      <c r="V60" s="641">
        <v>1.23</v>
      </c>
      <c r="W60" s="641">
        <v>1.23</v>
      </c>
      <c r="X60" s="641">
        <v>1.23</v>
      </c>
      <c r="Y60" s="641">
        <v>1.23</v>
      </c>
      <c r="Z60" s="641">
        <v>1.23</v>
      </c>
      <c r="AA60" s="641">
        <v>1.23</v>
      </c>
      <c r="AB60" s="641">
        <v>1.23</v>
      </c>
      <c r="AC60" s="641">
        <v>1.23</v>
      </c>
      <c r="AD60" s="641">
        <v>1.23</v>
      </c>
      <c r="AE60" s="641">
        <v>1.23</v>
      </c>
      <c r="AF60" s="641">
        <v>1.23</v>
      </c>
      <c r="AG60" s="641">
        <v>1.23</v>
      </c>
      <c r="AH60" s="641">
        <v>1.23</v>
      </c>
      <c r="AI60" s="641">
        <v>1.23</v>
      </c>
      <c r="AJ60" s="641">
        <v>1.23</v>
      </c>
      <c r="AK60" s="641">
        <v>1.23</v>
      </c>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1"/>
      <c r="BV60" s="641"/>
      <c r="BW60" s="641"/>
      <c r="BX60" s="641"/>
      <c r="BY60" s="641"/>
      <c r="BZ60" s="641"/>
      <c r="CA60" s="641"/>
      <c r="CB60" s="641"/>
      <c r="CC60" s="641"/>
      <c r="CD60" s="641"/>
      <c r="CE60" s="641"/>
      <c r="CF60" s="641"/>
      <c r="CG60" s="641"/>
      <c r="CH60" s="641"/>
      <c r="CI60" s="642"/>
      <c r="CK60" s="631"/>
    </row>
    <row r="61" spans="1:89" s="63" customFormat="1" x14ac:dyDescent="0.2">
      <c r="A61" s="57"/>
      <c r="B61" s="640" t="s">
        <v>426</v>
      </c>
      <c r="C61" s="633" t="s">
        <v>148</v>
      </c>
      <c r="D61" s="634" t="s">
        <v>427</v>
      </c>
      <c r="E61" s="635" t="s">
        <v>141</v>
      </c>
      <c r="F61" s="636">
        <v>2</v>
      </c>
      <c r="G61" s="644">
        <f>SUM(G55:G60)</f>
        <v>0.9</v>
      </c>
      <c r="H61" s="644">
        <f t="shared" ref="H61:BS61" si="15">SUM(H55:H60)</f>
        <v>0.8600000000000001</v>
      </c>
      <c r="I61" s="644">
        <f t="shared" si="15"/>
        <v>0.81299999999999994</v>
      </c>
      <c r="J61" s="644">
        <f t="shared" si="15"/>
        <v>1.54</v>
      </c>
      <c r="K61" s="644">
        <f t="shared" si="15"/>
        <v>1.55</v>
      </c>
      <c r="L61" s="644">
        <f t="shared" si="15"/>
        <v>1.55</v>
      </c>
      <c r="M61" s="649">
        <f t="shared" si="15"/>
        <v>1.55</v>
      </c>
      <c r="N61" s="649">
        <f t="shared" si="15"/>
        <v>1.55</v>
      </c>
      <c r="O61" s="649">
        <f t="shared" si="15"/>
        <v>1.55</v>
      </c>
      <c r="P61" s="649">
        <f t="shared" si="15"/>
        <v>1.55</v>
      </c>
      <c r="Q61" s="649">
        <f t="shared" si="15"/>
        <v>1.55</v>
      </c>
      <c r="R61" s="649">
        <f t="shared" si="15"/>
        <v>1.55</v>
      </c>
      <c r="S61" s="649">
        <f t="shared" si="15"/>
        <v>1.55</v>
      </c>
      <c r="T61" s="649">
        <f t="shared" si="15"/>
        <v>1.55</v>
      </c>
      <c r="U61" s="649">
        <f t="shared" si="15"/>
        <v>1.55</v>
      </c>
      <c r="V61" s="649">
        <f t="shared" si="15"/>
        <v>1.55</v>
      </c>
      <c r="W61" s="649">
        <f t="shared" si="15"/>
        <v>1.55</v>
      </c>
      <c r="X61" s="649">
        <f t="shared" si="15"/>
        <v>1.55</v>
      </c>
      <c r="Y61" s="649">
        <f t="shared" si="15"/>
        <v>1.55</v>
      </c>
      <c r="Z61" s="649">
        <f t="shared" si="15"/>
        <v>1.55</v>
      </c>
      <c r="AA61" s="649">
        <f t="shared" si="15"/>
        <v>1.55</v>
      </c>
      <c r="AB61" s="649">
        <f t="shared" si="15"/>
        <v>1.55</v>
      </c>
      <c r="AC61" s="649">
        <f t="shared" si="15"/>
        <v>1.55</v>
      </c>
      <c r="AD61" s="649">
        <f t="shared" si="15"/>
        <v>1.55</v>
      </c>
      <c r="AE61" s="649">
        <f t="shared" si="15"/>
        <v>1.55</v>
      </c>
      <c r="AF61" s="649">
        <f t="shared" si="15"/>
        <v>1.55</v>
      </c>
      <c r="AG61" s="649">
        <f t="shared" si="15"/>
        <v>1.55</v>
      </c>
      <c r="AH61" s="649">
        <f t="shared" si="15"/>
        <v>1.55</v>
      </c>
      <c r="AI61" s="649">
        <f t="shared" si="15"/>
        <v>1.55</v>
      </c>
      <c r="AJ61" s="649">
        <f t="shared" si="15"/>
        <v>1.55</v>
      </c>
      <c r="AK61" s="649">
        <f t="shared" si="15"/>
        <v>1.55</v>
      </c>
      <c r="AL61" s="649">
        <f t="shared" si="15"/>
        <v>0</v>
      </c>
      <c r="AM61" s="649">
        <f t="shared" si="15"/>
        <v>0</v>
      </c>
      <c r="AN61" s="649">
        <f t="shared" si="15"/>
        <v>0</v>
      </c>
      <c r="AO61" s="649">
        <f t="shared" si="15"/>
        <v>0</v>
      </c>
      <c r="AP61" s="649">
        <f t="shared" si="15"/>
        <v>0</v>
      </c>
      <c r="AQ61" s="649">
        <f t="shared" si="15"/>
        <v>0</v>
      </c>
      <c r="AR61" s="649">
        <f t="shared" si="15"/>
        <v>0</v>
      </c>
      <c r="AS61" s="649">
        <f t="shared" si="15"/>
        <v>0</v>
      </c>
      <c r="AT61" s="649">
        <f t="shared" si="15"/>
        <v>0</v>
      </c>
      <c r="AU61" s="649">
        <f t="shared" si="15"/>
        <v>0</v>
      </c>
      <c r="AV61" s="649">
        <f t="shared" si="15"/>
        <v>0</v>
      </c>
      <c r="AW61" s="649">
        <f t="shared" si="15"/>
        <v>0</v>
      </c>
      <c r="AX61" s="649">
        <f t="shared" si="15"/>
        <v>0</v>
      </c>
      <c r="AY61" s="649">
        <f t="shared" si="15"/>
        <v>0</v>
      </c>
      <c r="AZ61" s="649">
        <f t="shared" si="15"/>
        <v>0</v>
      </c>
      <c r="BA61" s="649">
        <f t="shared" si="15"/>
        <v>0</v>
      </c>
      <c r="BB61" s="649">
        <f t="shared" si="15"/>
        <v>0</v>
      </c>
      <c r="BC61" s="649">
        <f t="shared" si="15"/>
        <v>0</v>
      </c>
      <c r="BD61" s="649">
        <f t="shared" si="15"/>
        <v>0</v>
      </c>
      <c r="BE61" s="649">
        <f t="shared" si="15"/>
        <v>0</v>
      </c>
      <c r="BF61" s="649">
        <f t="shared" si="15"/>
        <v>0</v>
      </c>
      <c r="BG61" s="649">
        <f t="shared" si="15"/>
        <v>0</v>
      </c>
      <c r="BH61" s="649">
        <f t="shared" si="15"/>
        <v>0</v>
      </c>
      <c r="BI61" s="649">
        <f t="shared" si="15"/>
        <v>0</v>
      </c>
      <c r="BJ61" s="649">
        <f t="shared" si="15"/>
        <v>0</v>
      </c>
      <c r="BK61" s="649">
        <f t="shared" si="15"/>
        <v>0</v>
      </c>
      <c r="BL61" s="649">
        <f t="shared" si="15"/>
        <v>0</v>
      </c>
      <c r="BM61" s="649">
        <f t="shared" si="15"/>
        <v>0</v>
      </c>
      <c r="BN61" s="649">
        <f t="shared" si="15"/>
        <v>0</v>
      </c>
      <c r="BO61" s="649">
        <f t="shared" si="15"/>
        <v>0</v>
      </c>
      <c r="BP61" s="649">
        <f t="shared" si="15"/>
        <v>0</v>
      </c>
      <c r="BQ61" s="649">
        <f t="shared" si="15"/>
        <v>0</v>
      </c>
      <c r="BR61" s="649">
        <f t="shared" si="15"/>
        <v>0</v>
      </c>
      <c r="BS61" s="649">
        <f t="shared" si="15"/>
        <v>0</v>
      </c>
      <c r="BT61" s="649">
        <f t="shared" ref="BT61:CI61" si="16">SUM(BT55:BT60)</f>
        <v>0</v>
      </c>
      <c r="BU61" s="649">
        <f t="shared" si="16"/>
        <v>0</v>
      </c>
      <c r="BV61" s="649">
        <f t="shared" si="16"/>
        <v>0</v>
      </c>
      <c r="BW61" s="649">
        <f t="shared" si="16"/>
        <v>0</v>
      </c>
      <c r="BX61" s="649">
        <f t="shared" si="16"/>
        <v>0</v>
      </c>
      <c r="BY61" s="649">
        <f t="shared" si="16"/>
        <v>0</v>
      </c>
      <c r="BZ61" s="649">
        <f t="shared" si="16"/>
        <v>0</v>
      </c>
      <c r="CA61" s="649">
        <f t="shared" si="16"/>
        <v>0</v>
      </c>
      <c r="CB61" s="649">
        <f t="shared" si="16"/>
        <v>0</v>
      </c>
      <c r="CC61" s="649">
        <f t="shared" si="16"/>
        <v>0</v>
      </c>
      <c r="CD61" s="649">
        <f t="shared" si="16"/>
        <v>0</v>
      </c>
      <c r="CE61" s="649">
        <f t="shared" si="16"/>
        <v>0</v>
      </c>
      <c r="CF61" s="649">
        <f t="shared" si="16"/>
        <v>0</v>
      </c>
      <c r="CG61" s="649">
        <f t="shared" si="16"/>
        <v>0</v>
      </c>
      <c r="CH61" s="649">
        <f t="shared" si="16"/>
        <v>0</v>
      </c>
      <c r="CI61" s="645">
        <f t="shared" si="16"/>
        <v>0</v>
      </c>
      <c r="CK61" s="631"/>
    </row>
    <row r="62" spans="1:89" s="63" customFormat="1" x14ac:dyDescent="0.2">
      <c r="A62" s="57"/>
      <c r="B62" s="685" t="s">
        <v>428</v>
      </c>
      <c r="C62" s="686" t="s">
        <v>429</v>
      </c>
      <c r="D62" s="687" t="s">
        <v>430</v>
      </c>
      <c r="E62" s="688" t="s">
        <v>431</v>
      </c>
      <c r="F62" s="655">
        <v>2</v>
      </c>
      <c r="G62" s="656">
        <f>(G61*1000000)/(G76*1000)</f>
        <v>251.88916876574311</v>
      </c>
      <c r="H62" s="656">
        <f t="shared" ref="H62:BS62" si="17">(H61*1000000)/(H76*1000)</f>
        <v>232.68398268398275</v>
      </c>
      <c r="I62" s="656">
        <f t="shared" si="17"/>
        <v>215.42130365659781</v>
      </c>
      <c r="J62" s="656">
        <f t="shared" si="17"/>
        <v>401.04166666666663</v>
      </c>
      <c r="K62" s="656">
        <f t="shared" si="17"/>
        <v>395.40816326530614</v>
      </c>
      <c r="L62" s="656">
        <f t="shared" si="17"/>
        <v>386.53366583541145</v>
      </c>
      <c r="M62" s="689">
        <f t="shared" si="17"/>
        <v>378.04878048780489</v>
      </c>
      <c r="N62" s="689">
        <f t="shared" si="17"/>
        <v>369.92840095465402</v>
      </c>
      <c r="O62" s="689">
        <f t="shared" si="17"/>
        <v>369.04761904761915</v>
      </c>
      <c r="P62" s="689">
        <f t="shared" si="17"/>
        <v>368.17102137767228</v>
      </c>
      <c r="Q62" s="689">
        <f t="shared" si="17"/>
        <v>367.2985781990522</v>
      </c>
      <c r="R62" s="689">
        <f t="shared" si="17"/>
        <v>366.43026004728142</v>
      </c>
      <c r="S62" s="689">
        <f t="shared" si="17"/>
        <v>365.56603773584919</v>
      </c>
      <c r="T62" s="689">
        <f t="shared" si="17"/>
        <v>364.70588235294133</v>
      </c>
      <c r="U62" s="689">
        <f t="shared" si="17"/>
        <v>363.84976525821611</v>
      </c>
      <c r="V62" s="689">
        <f t="shared" si="17"/>
        <v>362.99765807962547</v>
      </c>
      <c r="W62" s="689">
        <f t="shared" si="17"/>
        <v>362.1495327102806</v>
      </c>
      <c r="X62" s="689">
        <f t="shared" si="17"/>
        <v>361.30536130536154</v>
      </c>
      <c r="Y62" s="689">
        <f t="shared" si="17"/>
        <v>360.46511627907</v>
      </c>
      <c r="Z62" s="689">
        <f t="shared" si="17"/>
        <v>359.62877030162434</v>
      </c>
      <c r="AA62" s="689">
        <f t="shared" si="17"/>
        <v>358.79629629629659</v>
      </c>
      <c r="AB62" s="689">
        <f t="shared" si="17"/>
        <v>357.96766743648993</v>
      </c>
      <c r="AC62" s="689">
        <f t="shared" si="17"/>
        <v>357.14285714285745</v>
      </c>
      <c r="AD62" s="689">
        <f t="shared" si="17"/>
        <v>356.32183908046005</v>
      </c>
      <c r="AE62" s="689">
        <f t="shared" si="17"/>
        <v>355.50458715596369</v>
      </c>
      <c r="AF62" s="689">
        <f t="shared" si="17"/>
        <v>354.69107551487451</v>
      </c>
      <c r="AG62" s="689">
        <f t="shared" si="17"/>
        <v>353.88127853881315</v>
      </c>
      <c r="AH62" s="689">
        <f t="shared" si="17"/>
        <v>353.07517084282495</v>
      </c>
      <c r="AI62" s="689">
        <f t="shared" si="17"/>
        <v>352.27272727272765</v>
      </c>
      <c r="AJ62" s="689">
        <f t="shared" si="17"/>
        <v>351.47392290249479</v>
      </c>
      <c r="AK62" s="689">
        <f t="shared" si="17"/>
        <v>350.67873303167465</v>
      </c>
      <c r="AL62" s="689">
        <f t="shared" si="17"/>
        <v>0</v>
      </c>
      <c r="AM62" s="689">
        <f t="shared" si="17"/>
        <v>0</v>
      </c>
      <c r="AN62" s="689">
        <f t="shared" si="17"/>
        <v>0</v>
      </c>
      <c r="AO62" s="689">
        <f t="shared" si="17"/>
        <v>0</v>
      </c>
      <c r="AP62" s="689">
        <f t="shared" si="17"/>
        <v>0</v>
      </c>
      <c r="AQ62" s="689">
        <f t="shared" si="17"/>
        <v>0</v>
      </c>
      <c r="AR62" s="689">
        <f t="shared" si="17"/>
        <v>0</v>
      </c>
      <c r="AS62" s="689">
        <f t="shared" si="17"/>
        <v>0</v>
      </c>
      <c r="AT62" s="689">
        <f t="shared" si="17"/>
        <v>0</v>
      </c>
      <c r="AU62" s="689">
        <f t="shared" si="17"/>
        <v>0</v>
      </c>
      <c r="AV62" s="689">
        <f t="shared" si="17"/>
        <v>0</v>
      </c>
      <c r="AW62" s="689">
        <f t="shared" si="17"/>
        <v>0</v>
      </c>
      <c r="AX62" s="689">
        <f t="shared" si="17"/>
        <v>0</v>
      </c>
      <c r="AY62" s="689">
        <f t="shared" si="17"/>
        <v>0</v>
      </c>
      <c r="AZ62" s="689">
        <f t="shared" si="17"/>
        <v>0</v>
      </c>
      <c r="BA62" s="689">
        <f t="shared" si="17"/>
        <v>0</v>
      </c>
      <c r="BB62" s="689">
        <f t="shared" si="17"/>
        <v>0</v>
      </c>
      <c r="BC62" s="689">
        <f t="shared" si="17"/>
        <v>0</v>
      </c>
      <c r="BD62" s="689">
        <f t="shared" si="17"/>
        <v>0</v>
      </c>
      <c r="BE62" s="689">
        <f t="shared" si="17"/>
        <v>0</v>
      </c>
      <c r="BF62" s="689">
        <f t="shared" si="17"/>
        <v>0</v>
      </c>
      <c r="BG62" s="689">
        <f t="shared" si="17"/>
        <v>0</v>
      </c>
      <c r="BH62" s="689">
        <f t="shared" si="17"/>
        <v>0</v>
      </c>
      <c r="BI62" s="689">
        <f t="shared" si="17"/>
        <v>0</v>
      </c>
      <c r="BJ62" s="689">
        <f t="shared" si="17"/>
        <v>0</v>
      </c>
      <c r="BK62" s="689">
        <f t="shared" si="17"/>
        <v>0</v>
      </c>
      <c r="BL62" s="689">
        <f t="shared" si="17"/>
        <v>0</v>
      </c>
      <c r="BM62" s="689">
        <f t="shared" si="17"/>
        <v>0</v>
      </c>
      <c r="BN62" s="689">
        <f t="shared" si="17"/>
        <v>0</v>
      </c>
      <c r="BO62" s="689">
        <f t="shared" si="17"/>
        <v>0</v>
      </c>
      <c r="BP62" s="689">
        <f t="shared" si="17"/>
        <v>0</v>
      </c>
      <c r="BQ62" s="689">
        <f t="shared" si="17"/>
        <v>0</v>
      </c>
      <c r="BR62" s="689">
        <f t="shared" si="17"/>
        <v>0</v>
      </c>
      <c r="BS62" s="689">
        <f t="shared" si="17"/>
        <v>0</v>
      </c>
      <c r="BT62" s="689">
        <f t="shared" ref="BT62:CI62" si="18">(BT61*1000000)/(BT76*1000)</f>
        <v>0</v>
      </c>
      <c r="BU62" s="689">
        <f t="shared" si="18"/>
        <v>0</v>
      </c>
      <c r="BV62" s="689">
        <f t="shared" si="18"/>
        <v>0</v>
      </c>
      <c r="BW62" s="689">
        <f t="shared" si="18"/>
        <v>0</v>
      </c>
      <c r="BX62" s="689">
        <f t="shared" si="18"/>
        <v>0</v>
      </c>
      <c r="BY62" s="689">
        <f t="shared" si="18"/>
        <v>0</v>
      </c>
      <c r="BZ62" s="689">
        <f t="shared" si="18"/>
        <v>0</v>
      </c>
      <c r="CA62" s="689">
        <f t="shared" si="18"/>
        <v>0</v>
      </c>
      <c r="CB62" s="689">
        <f t="shared" si="18"/>
        <v>0</v>
      </c>
      <c r="CC62" s="689">
        <f t="shared" si="18"/>
        <v>0</v>
      </c>
      <c r="CD62" s="689">
        <f t="shared" si="18"/>
        <v>0</v>
      </c>
      <c r="CE62" s="689">
        <f t="shared" si="18"/>
        <v>0</v>
      </c>
      <c r="CF62" s="689">
        <f t="shared" si="18"/>
        <v>0</v>
      </c>
      <c r="CG62" s="689">
        <f t="shared" si="18"/>
        <v>0</v>
      </c>
      <c r="CH62" s="689">
        <f t="shared" si="18"/>
        <v>0</v>
      </c>
      <c r="CI62" s="657">
        <f t="shared" si="18"/>
        <v>0</v>
      </c>
      <c r="CK62" s="631"/>
    </row>
    <row r="63" spans="1:89" s="63" customFormat="1" x14ac:dyDescent="0.2">
      <c r="A63" s="57"/>
      <c r="B63" s="658" t="s">
        <v>432</v>
      </c>
      <c r="C63" s="659" t="s">
        <v>433</v>
      </c>
      <c r="D63" s="690" t="s">
        <v>78</v>
      </c>
      <c r="E63" s="691" t="s">
        <v>251</v>
      </c>
      <c r="F63" s="692">
        <v>2</v>
      </c>
      <c r="G63" s="693">
        <v>0.13400000000000001</v>
      </c>
      <c r="H63" s="693">
        <v>0.153</v>
      </c>
      <c r="I63" s="693">
        <v>0.11</v>
      </c>
      <c r="J63" s="693">
        <v>0.112</v>
      </c>
      <c r="K63" s="693">
        <v>0.41699999999999998</v>
      </c>
      <c r="L63" s="693">
        <v>0.41699999999999998</v>
      </c>
      <c r="M63" s="694">
        <v>0.41699999999999998</v>
      </c>
      <c r="N63" s="694">
        <v>0.41699999999999998</v>
      </c>
      <c r="O63" s="694">
        <v>0.41699999999999998</v>
      </c>
      <c r="P63" s="694">
        <v>0.41699999999999998</v>
      </c>
      <c r="Q63" s="694">
        <v>0.41699999999999998</v>
      </c>
      <c r="R63" s="694">
        <v>0.41699999999999998</v>
      </c>
      <c r="S63" s="694">
        <v>0.41699999999999998</v>
      </c>
      <c r="T63" s="694">
        <v>0.41699999999999998</v>
      </c>
      <c r="U63" s="694">
        <v>0.41699999999999998</v>
      </c>
      <c r="V63" s="694">
        <v>0.41699999999999998</v>
      </c>
      <c r="W63" s="694">
        <v>0.41699999999999998</v>
      </c>
      <c r="X63" s="694">
        <v>0.41699999999999998</v>
      </c>
      <c r="Y63" s="694">
        <v>0.41699999999999998</v>
      </c>
      <c r="Z63" s="694">
        <v>0.41699999999999998</v>
      </c>
      <c r="AA63" s="694">
        <v>0.41699999999999998</v>
      </c>
      <c r="AB63" s="694">
        <v>0.41699999999999998</v>
      </c>
      <c r="AC63" s="694">
        <v>0.41699999999999998</v>
      </c>
      <c r="AD63" s="694">
        <v>0.41699999999999998</v>
      </c>
      <c r="AE63" s="694">
        <v>0.41699999999999998</v>
      </c>
      <c r="AF63" s="694">
        <v>0.41699999999999998</v>
      </c>
      <c r="AG63" s="694">
        <v>0.41699999999999998</v>
      </c>
      <c r="AH63" s="694">
        <v>0.41699999999999998</v>
      </c>
      <c r="AI63" s="694">
        <v>0.41699999999999998</v>
      </c>
      <c r="AJ63" s="694">
        <v>0.41699999999999998</v>
      </c>
      <c r="AK63" s="694">
        <v>0.41699999999999998</v>
      </c>
      <c r="AL63" s="694"/>
      <c r="AM63" s="694"/>
      <c r="AN63" s="694"/>
      <c r="AO63" s="694"/>
      <c r="AP63" s="694"/>
      <c r="AQ63" s="694"/>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5"/>
      <c r="CK63" s="631"/>
    </row>
    <row r="64" spans="1:89" s="63" customFormat="1" x14ac:dyDescent="0.2">
      <c r="A64" s="57"/>
      <c r="B64" s="660" t="s">
        <v>434</v>
      </c>
      <c r="C64" s="661" t="s">
        <v>435</v>
      </c>
      <c r="D64" s="696" t="s">
        <v>78</v>
      </c>
      <c r="E64" s="673" t="s">
        <v>251</v>
      </c>
      <c r="F64" s="674">
        <v>2</v>
      </c>
      <c r="G64" s="697">
        <v>1.5</v>
      </c>
      <c r="H64" s="697">
        <v>1.5169999999999999</v>
      </c>
      <c r="I64" s="697">
        <v>1.605</v>
      </c>
      <c r="J64" s="697">
        <v>1.605</v>
      </c>
      <c r="K64" s="697">
        <v>0</v>
      </c>
      <c r="L64" s="697">
        <v>0</v>
      </c>
      <c r="M64" s="698">
        <v>0</v>
      </c>
      <c r="N64" s="698">
        <v>0</v>
      </c>
      <c r="O64" s="698">
        <v>0</v>
      </c>
      <c r="P64" s="698">
        <v>0</v>
      </c>
      <c r="Q64" s="698">
        <v>0</v>
      </c>
      <c r="R64" s="698">
        <v>0</v>
      </c>
      <c r="S64" s="698">
        <v>0</v>
      </c>
      <c r="T64" s="698">
        <v>0</v>
      </c>
      <c r="U64" s="698">
        <v>0</v>
      </c>
      <c r="V64" s="698">
        <v>0</v>
      </c>
      <c r="W64" s="698">
        <v>0</v>
      </c>
      <c r="X64" s="698">
        <v>0</v>
      </c>
      <c r="Y64" s="698">
        <v>0</v>
      </c>
      <c r="Z64" s="698">
        <v>0</v>
      </c>
      <c r="AA64" s="698">
        <v>0</v>
      </c>
      <c r="AB64" s="698">
        <v>0</v>
      </c>
      <c r="AC64" s="698">
        <v>0</v>
      </c>
      <c r="AD64" s="698">
        <v>0</v>
      </c>
      <c r="AE64" s="698">
        <v>0</v>
      </c>
      <c r="AF64" s="698">
        <v>0</v>
      </c>
      <c r="AG64" s="698">
        <v>0</v>
      </c>
      <c r="AH64" s="698">
        <v>0</v>
      </c>
      <c r="AI64" s="698">
        <v>0</v>
      </c>
      <c r="AJ64" s="698">
        <v>0</v>
      </c>
      <c r="AK64" s="698">
        <v>0</v>
      </c>
      <c r="AL64" s="698"/>
      <c r="AM64" s="698"/>
      <c r="AN64" s="698"/>
      <c r="AO64" s="698"/>
      <c r="AP64" s="698"/>
      <c r="AQ64" s="698"/>
      <c r="AR64" s="698"/>
      <c r="AS64" s="698"/>
      <c r="AT64" s="698"/>
      <c r="AU64" s="698"/>
      <c r="AV64" s="698"/>
      <c r="AW64" s="698"/>
      <c r="AX64" s="698"/>
      <c r="AY64" s="698"/>
      <c r="AZ64" s="698"/>
      <c r="BA64" s="698"/>
      <c r="BB64" s="698"/>
      <c r="BC64" s="698"/>
      <c r="BD64" s="698"/>
      <c r="BE64" s="698"/>
      <c r="BF64" s="698"/>
      <c r="BG64" s="698"/>
      <c r="BH64" s="698"/>
      <c r="BI64" s="698"/>
      <c r="BJ64" s="698"/>
      <c r="BK64" s="698"/>
      <c r="BL64" s="698"/>
      <c r="BM64" s="698"/>
      <c r="BN64" s="698"/>
      <c r="BO64" s="698"/>
      <c r="BP64" s="698"/>
      <c r="BQ64" s="698"/>
      <c r="BR64" s="698"/>
      <c r="BS64" s="698"/>
      <c r="BT64" s="698"/>
      <c r="BU64" s="698"/>
      <c r="BV64" s="698"/>
      <c r="BW64" s="698"/>
      <c r="BX64" s="698"/>
      <c r="BY64" s="698"/>
      <c r="BZ64" s="698"/>
      <c r="CA64" s="698"/>
      <c r="CB64" s="698"/>
      <c r="CC64" s="698"/>
      <c r="CD64" s="698"/>
      <c r="CE64" s="698"/>
      <c r="CF64" s="698"/>
      <c r="CG64" s="698"/>
      <c r="CH64" s="698"/>
      <c r="CI64" s="699"/>
      <c r="CK64" s="631"/>
    </row>
    <row r="65" spans="1:89" s="63" customFormat="1" x14ac:dyDescent="0.2">
      <c r="A65" s="57"/>
      <c r="B65" s="700" t="s">
        <v>436</v>
      </c>
      <c r="C65" s="701" t="s">
        <v>437</v>
      </c>
      <c r="D65" s="696" t="s">
        <v>78</v>
      </c>
      <c r="E65" s="673" t="s">
        <v>251</v>
      </c>
      <c r="F65" s="674">
        <v>2</v>
      </c>
      <c r="G65" s="697">
        <v>0</v>
      </c>
      <c r="H65" s="697">
        <v>0</v>
      </c>
      <c r="I65" s="697">
        <v>2E-3</v>
      </c>
      <c r="J65" s="697">
        <v>0</v>
      </c>
      <c r="K65" s="697">
        <v>0</v>
      </c>
      <c r="L65" s="697">
        <v>0</v>
      </c>
      <c r="M65" s="698">
        <v>0</v>
      </c>
      <c r="N65" s="698">
        <v>0</v>
      </c>
      <c r="O65" s="698">
        <v>0</v>
      </c>
      <c r="P65" s="698">
        <v>0</v>
      </c>
      <c r="Q65" s="698">
        <v>0</v>
      </c>
      <c r="R65" s="698">
        <v>0</v>
      </c>
      <c r="S65" s="698">
        <v>0</v>
      </c>
      <c r="T65" s="698">
        <v>0</v>
      </c>
      <c r="U65" s="698">
        <v>0</v>
      </c>
      <c r="V65" s="698">
        <v>0</v>
      </c>
      <c r="W65" s="698">
        <v>0</v>
      </c>
      <c r="X65" s="698">
        <v>0</v>
      </c>
      <c r="Y65" s="698">
        <v>0</v>
      </c>
      <c r="Z65" s="698">
        <v>0</v>
      </c>
      <c r="AA65" s="698">
        <v>0</v>
      </c>
      <c r="AB65" s="698">
        <v>0</v>
      </c>
      <c r="AC65" s="698">
        <v>0</v>
      </c>
      <c r="AD65" s="698">
        <v>0</v>
      </c>
      <c r="AE65" s="698">
        <v>0</v>
      </c>
      <c r="AF65" s="698">
        <v>0</v>
      </c>
      <c r="AG65" s="698">
        <v>0</v>
      </c>
      <c r="AH65" s="698">
        <v>0</v>
      </c>
      <c r="AI65" s="698">
        <v>0</v>
      </c>
      <c r="AJ65" s="698">
        <v>0</v>
      </c>
      <c r="AK65" s="698">
        <v>0</v>
      </c>
      <c r="AL65" s="698"/>
      <c r="AM65" s="698"/>
      <c r="AN65" s="698"/>
      <c r="AO65" s="698"/>
      <c r="AP65" s="698"/>
      <c r="AQ65" s="698"/>
      <c r="AR65" s="698"/>
      <c r="AS65" s="698"/>
      <c r="AT65" s="698"/>
      <c r="AU65" s="698"/>
      <c r="AV65" s="698"/>
      <c r="AW65" s="698"/>
      <c r="AX65" s="698"/>
      <c r="AY65" s="698"/>
      <c r="AZ65" s="698"/>
      <c r="BA65" s="698"/>
      <c r="BB65" s="698"/>
      <c r="BC65" s="698"/>
      <c r="BD65" s="698"/>
      <c r="BE65" s="698"/>
      <c r="BF65" s="698"/>
      <c r="BG65" s="698"/>
      <c r="BH65" s="698"/>
      <c r="BI65" s="698"/>
      <c r="BJ65" s="698"/>
      <c r="BK65" s="698"/>
      <c r="BL65" s="698"/>
      <c r="BM65" s="698"/>
      <c r="BN65" s="698"/>
      <c r="BO65" s="698"/>
      <c r="BP65" s="698"/>
      <c r="BQ65" s="698"/>
      <c r="BR65" s="698"/>
      <c r="BS65" s="698"/>
      <c r="BT65" s="698"/>
      <c r="BU65" s="698"/>
      <c r="BV65" s="698"/>
      <c r="BW65" s="698"/>
      <c r="BX65" s="698"/>
      <c r="BY65" s="698"/>
      <c r="BZ65" s="698"/>
      <c r="CA65" s="698"/>
      <c r="CB65" s="698"/>
      <c r="CC65" s="698"/>
      <c r="CD65" s="698"/>
      <c r="CE65" s="698"/>
      <c r="CF65" s="698"/>
      <c r="CG65" s="698"/>
      <c r="CH65" s="698"/>
      <c r="CI65" s="699"/>
      <c r="CK65" s="631"/>
    </row>
    <row r="66" spans="1:89" s="63" customFormat="1" x14ac:dyDescent="0.2">
      <c r="A66" s="57"/>
      <c r="B66" s="700" t="s">
        <v>438</v>
      </c>
      <c r="C66" s="701" t="s">
        <v>439</v>
      </c>
      <c r="D66" s="702" t="s">
        <v>440</v>
      </c>
      <c r="E66" s="703" t="s">
        <v>251</v>
      </c>
      <c r="F66" s="704">
        <v>2</v>
      </c>
      <c r="G66" s="697">
        <v>1.6020000000000001</v>
      </c>
      <c r="H66" s="649">
        <f>G66+SUM(H67:H72)</f>
        <v>1.6800000000000002</v>
      </c>
      <c r="I66" s="649">
        <f t="shared" ref="I66:BS66" si="19">H66+SUM(I67:I72)</f>
        <v>1.6970000000000001</v>
      </c>
      <c r="J66" s="649">
        <f t="shared" si="19"/>
        <v>1.7770000000000001</v>
      </c>
      <c r="K66" s="649">
        <f t="shared" si="19"/>
        <v>2.8970000000000002</v>
      </c>
      <c r="L66" s="649">
        <f t="shared" si="19"/>
        <v>2.9870000000000001</v>
      </c>
      <c r="M66" s="649">
        <f>L66+SUM(M67:M72)</f>
        <v>3.077</v>
      </c>
      <c r="N66" s="649">
        <f t="shared" si="19"/>
        <v>3.1669999999999998</v>
      </c>
      <c r="O66" s="649">
        <f t="shared" si="19"/>
        <v>3.1769999999999996</v>
      </c>
      <c r="P66" s="649">
        <f t="shared" si="19"/>
        <v>3.1869999999999994</v>
      </c>
      <c r="Q66" s="649">
        <f t="shared" si="19"/>
        <v>3.1969999999999992</v>
      </c>
      <c r="R66" s="649">
        <f t="shared" si="19"/>
        <v>3.206999999999999</v>
      </c>
      <c r="S66" s="649">
        <f t="shared" si="19"/>
        <v>3.2169999999999987</v>
      </c>
      <c r="T66" s="649">
        <f t="shared" si="19"/>
        <v>3.2269999999999985</v>
      </c>
      <c r="U66" s="649">
        <f t="shared" si="19"/>
        <v>3.2369999999999983</v>
      </c>
      <c r="V66" s="649">
        <f t="shared" si="19"/>
        <v>3.2469999999999981</v>
      </c>
      <c r="W66" s="649">
        <f t="shared" si="19"/>
        <v>3.2569999999999979</v>
      </c>
      <c r="X66" s="649">
        <f t="shared" si="19"/>
        <v>3.2669999999999977</v>
      </c>
      <c r="Y66" s="649">
        <f t="shared" si="19"/>
        <v>3.2769999999999975</v>
      </c>
      <c r="Z66" s="649">
        <f t="shared" si="19"/>
        <v>3.2869999999999973</v>
      </c>
      <c r="AA66" s="649">
        <f t="shared" si="19"/>
        <v>3.296999999999997</v>
      </c>
      <c r="AB66" s="649">
        <f t="shared" si="19"/>
        <v>3.3069999999999968</v>
      </c>
      <c r="AC66" s="649">
        <f t="shared" si="19"/>
        <v>3.3169999999999966</v>
      </c>
      <c r="AD66" s="649">
        <f t="shared" si="19"/>
        <v>3.3269999999999964</v>
      </c>
      <c r="AE66" s="649">
        <f t="shared" si="19"/>
        <v>3.3369999999999962</v>
      </c>
      <c r="AF66" s="649">
        <f t="shared" si="19"/>
        <v>3.346999999999996</v>
      </c>
      <c r="AG66" s="649">
        <f t="shared" si="19"/>
        <v>3.3569999999999958</v>
      </c>
      <c r="AH66" s="649">
        <f t="shared" si="19"/>
        <v>3.3669999999999956</v>
      </c>
      <c r="AI66" s="649">
        <f t="shared" si="19"/>
        <v>3.3769999999999953</v>
      </c>
      <c r="AJ66" s="649">
        <f t="shared" si="19"/>
        <v>3.3869999999999951</v>
      </c>
      <c r="AK66" s="649">
        <f t="shared" si="19"/>
        <v>3.3969999999999949</v>
      </c>
      <c r="AL66" s="649">
        <f t="shared" si="19"/>
        <v>3.3969999999999949</v>
      </c>
      <c r="AM66" s="649">
        <f t="shared" si="19"/>
        <v>3.3969999999999949</v>
      </c>
      <c r="AN66" s="649">
        <f t="shared" si="19"/>
        <v>3.3969999999999949</v>
      </c>
      <c r="AO66" s="649">
        <f t="shared" si="19"/>
        <v>3.3969999999999949</v>
      </c>
      <c r="AP66" s="649">
        <f t="shared" si="19"/>
        <v>3.3969999999999949</v>
      </c>
      <c r="AQ66" s="649">
        <f t="shared" si="19"/>
        <v>3.3969999999999949</v>
      </c>
      <c r="AR66" s="649">
        <f t="shared" si="19"/>
        <v>3.3969999999999949</v>
      </c>
      <c r="AS66" s="649">
        <f t="shared" si="19"/>
        <v>3.3969999999999949</v>
      </c>
      <c r="AT66" s="649">
        <f t="shared" si="19"/>
        <v>3.3969999999999949</v>
      </c>
      <c r="AU66" s="649">
        <f t="shared" si="19"/>
        <v>3.3969999999999949</v>
      </c>
      <c r="AV66" s="649">
        <f t="shared" si="19"/>
        <v>3.3969999999999949</v>
      </c>
      <c r="AW66" s="649">
        <f t="shared" si="19"/>
        <v>3.3969999999999949</v>
      </c>
      <c r="AX66" s="649">
        <f t="shared" si="19"/>
        <v>3.3969999999999949</v>
      </c>
      <c r="AY66" s="649">
        <f t="shared" si="19"/>
        <v>3.3969999999999949</v>
      </c>
      <c r="AZ66" s="649">
        <f t="shared" si="19"/>
        <v>3.3969999999999949</v>
      </c>
      <c r="BA66" s="649">
        <f t="shared" si="19"/>
        <v>3.3969999999999949</v>
      </c>
      <c r="BB66" s="649">
        <f t="shared" si="19"/>
        <v>3.3969999999999949</v>
      </c>
      <c r="BC66" s="649">
        <f t="shared" si="19"/>
        <v>3.3969999999999949</v>
      </c>
      <c r="BD66" s="649">
        <f t="shared" si="19"/>
        <v>3.3969999999999949</v>
      </c>
      <c r="BE66" s="649">
        <f t="shared" si="19"/>
        <v>3.3969999999999949</v>
      </c>
      <c r="BF66" s="649">
        <f t="shared" si="19"/>
        <v>3.3969999999999949</v>
      </c>
      <c r="BG66" s="649">
        <f t="shared" si="19"/>
        <v>3.3969999999999949</v>
      </c>
      <c r="BH66" s="649">
        <f t="shared" si="19"/>
        <v>3.3969999999999949</v>
      </c>
      <c r="BI66" s="649">
        <f t="shared" si="19"/>
        <v>3.3969999999999949</v>
      </c>
      <c r="BJ66" s="649">
        <f t="shared" si="19"/>
        <v>3.3969999999999949</v>
      </c>
      <c r="BK66" s="649">
        <f t="shared" si="19"/>
        <v>3.3969999999999949</v>
      </c>
      <c r="BL66" s="649">
        <f t="shared" si="19"/>
        <v>3.3969999999999949</v>
      </c>
      <c r="BM66" s="649">
        <f t="shared" si="19"/>
        <v>3.3969999999999949</v>
      </c>
      <c r="BN66" s="649">
        <f t="shared" si="19"/>
        <v>3.3969999999999949</v>
      </c>
      <c r="BO66" s="649">
        <f t="shared" si="19"/>
        <v>3.3969999999999949</v>
      </c>
      <c r="BP66" s="649">
        <f t="shared" si="19"/>
        <v>3.3969999999999949</v>
      </c>
      <c r="BQ66" s="649">
        <f t="shared" si="19"/>
        <v>3.3969999999999949</v>
      </c>
      <c r="BR66" s="649">
        <f t="shared" si="19"/>
        <v>3.3969999999999949</v>
      </c>
      <c r="BS66" s="649">
        <f t="shared" si="19"/>
        <v>3.3969999999999949</v>
      </c>
      <c r="BT66" s="649">
        <f t="shared" ref="BT66:CI66" si="20">BS66+SUM(BT67:BT72)</f>
        <v>3.3969999999999949</v>
      </c>
      <c r="BU66" s="649">
        <f t="shared" si="20"/>
        <v>3.3969999999999949</v>
      </c>
      <c r="BV66" s="649">
        <f t="shared" si="20"/>
        <v>3.3969999999999949</v>
      </c>
      <c r="BW66" s="649">
        <f t="shared" si="20"/>
        <v>3.3969999999999949</v>
      </c>
      <c r="BX66" s="649">
        <f t="shared" si="20"/>
        <v>3.3969999999999949</v>
      </c>
      <c r="BY66" s="649">
        <f t="shared" si="20"/>
        <v>3.3969999999999949</v>
      </c>
      <c r="BZ66" s="649">
        <f t="shared" si="20"/>
        <v>3.3969999999999949</v>
      </c>
      <c r="CA66" s="649">
        <f t="shared" si="20"/>
        <v>3.3969999999999949</v>
      </c>
      <c r="CB66" s="649">
        <f t="shared" si="20"/>
        <v>3.3969999999999949</v>
      </c>
      <c r="CC66" s="649">
        <f t="shared" si="20"/>
        <v>3.3969999999999949</v>
      </c>
      <c r="CD66" s="649">
        <f t="shared" si="20"/>
        <v>3.3969999999999949</v>
      </c>
      <c r="CE66" s="649">
        <f t="shared" si="20"/>
        <v>3.3969999999999949</v>
      </c>
      <c r="CF66" s="649">
        <f t="shared" si="20"/>
        <v>3.3969999999999949</v>
      </c>
      <c r="CG66" s="649">
        <f t="shared" si="20"/>
        <v>3.3969999999999949</v>
      </c>
      <c r="CH66" s="649">
        <f t="shared" si="20"/>
        <v>3.3969999999999949</v>
      </c>
      <c r="CI66" s="645">
        <f t="shared" si="20"/>
        <v>3.3969999999999949</v>
      </c>
      <c r="CK66" s="631"/>
    </row>
    <row r="67" spans="1:89" s="63" customFormat="1" x14ac:dyDescent="0.2">
      <c r="A67" s="57"/>
      <c r="B67" s="700" t="s">
        <v>441</v>
      </c>
      <c r="C67" s="701" t="s">
        <v>442</v>
      </c>
      <c r="D67" s="702" t="s">
        <v>443</v>
      </c>
      <c r="E67" s="703" t="s">
        <v>251</v>
      </c>
      <c r="F67" s="704">
        <v>2</v>
      </c>
      <c r="G67" s="697">
        <v>0</v>
      </c>
      <c r="H67" s="697">
        <v>7.8E-2</v>
      </c>
      <c r="I67" s="697">
        <v>1.7000000000000001E-2</v>
      </c>
      <c r="J67" s="697">
        <v>0.08</v>
      </c>
      <c r="K67" s="697">
        <v>0.08</v>
      </c>
      <c r="L67" s="697">
        <v>0.09</v>
      </c>
      <c r="M67" s="698">
        <v>0.09</v>
      </c>
      <c r="N67" s="698">
        <v>0.09</v>
      </c>
      <c r="O67" s="698">
        <v>0.01</v>
      </c>
      <c r="P67" s="698">
        <v>0.01</v>
      </c>
      <c r="Q67" s="698">
        <v>0.01</v>
      </c>
      <c r="R67" s="698">
        <v>0.01</v>
      </c>
      <c r="S67" s="698">
        <v>0.01</v>
      </c>
      <c r="T67" s="698">
        <v>0.01</v>
      </c>
      <c r="U67" s="698">
        <v>0.01</v>
      </c>
      <c r="V67" s="698">
        <v>0.01</v>
      </c>
      <c r="W67" s="698">
        <v>0.01</v>
      </c>
      <c r="X67" s="698">
        <v>0.01</v>
      </c>
      <c r="Y67" s="698">
        <v>0.01</v>
      </c>
      <c r="Z67" s="698">
        <v>0.01</v>
      </c>
      <c r="AA67" s="698">
        <v>0.01</v>
      </c>
      <c r="AB67" s="698">
        <v>0.01</v>
      </c>
      <c r="AC67" s="698">
        <v>0.01</v>
      </c>
      <c r="AD67" s="698">
        <v>0.01</v>
      </c>
      <c r="AE67" s="698">
        <v>0.01</v>
      </c>
      <c r="AF67" s="698">
        <v>0.01</v>
      </c>
      <c r="AG67" s="698">
        <v>0.01</v>
      </c>
      <c r="AH67" s="698">
        <v>0.01</v>
      </c>
      <c r="AI67" s="698">
        <v>0.01</v>
      </c>
      <c r="AJ67" s="698">
        <v>0.01</v>
      </c>
      <c r="AK67" s="698">
        <v>0.01</v>
      </c>
      <c r="AL67" s="698"/>
      <c r="AM67" s="698"/>
      <c r="AN67" s="698"/>
      <c r="AO67" s="698"/>
      <c r="AP67" s="698"/>
      <c r="AQ67" s="698"/>
      <c r="AR67" s="698"/>
      <c r="AS67" s="698"/>
      <c r="AT67" s="698"/>
      <c r="AU67" s="698"/>
      <c r="AV67" s="698"/>
      <c r="AW67" s="698"/>
      <c r="AX67" s="698"/>
      <c r="AY67" s="698"/>
      <c r="AZ67" s="698"/>
      <c r="BA67" s="698"/>
      <c r="BB67" s="698"/>
      <c r="BC67" s="698"/>
      <c r="BD67" s="698"/>
      <c r="BE67" s="698"/>
      <c r="BF67" s="698"/>
      <c r="BG67" s="698"/>
      <c r="BH67" s="698"/>
      <c r="BI67" s="698"/>
      <c r="BJ67" s="698"/>
      <c r="BK67" s="698"/>
      <c r="BL67" s="698"/>
      <c r="BM67" s="698"/>
      <c r="BN67" s="698"/>
      <c r="BO67" s="698"/>
      <c r="BP67" s="698"/>
      <c r="BQ67" s="698"/>
      <c r="BR67" s="698"/>
      <c r="BS67" s="698"/>
      <c r="BT67" s="698"/>
      <c r="BU67" s="698"/>
      <c r="BV67" s="698"/>
      <c r="BW67" s="698"/>
      <c r="BX67" s="698"/>
      <c r="BY67" s="698"/>
      <c r="BZ67" s="698"/>
      <c r="CA67" s="698"/>
      <c r="CB67" s="698"/>
      <c r="CC67" s="698"/>
      <c r="CD67" s="698"/>
      <c r="CE67" s="698"/>
      <c r="CF67" s="698"/>
      <c r="CG67" s="698"/>
      <c r="CH67" s="698"/>
      <c r="CI67" s="699"/>
      <c r="CK67" s="631"/>
    </row>
    <row r="68" spans="1:89" s="63" customFormat="1" x14ac:dyDescent="0.2">
      <c r="A68" s="57"/>
      <c r="B68" s="700" t="s">
        <v>444</v>
      </c>
      <c r="C68" s="701" t="s">
        <v>445</v>
      </c>
      <c r="D68" s="702" t="s">
        <v>446</v>
      </c>
      <c r="E68" s="703" t="s">
        <v>251</v>
      </c>
      <c r="F68" s="704">
        <v>2</v>
      </c>
      <c r="G68" s="697">
        <v>0</v>
      </c>
      <c r="H68" s="697">
        <v>0</v>
      </c>
      <c r="I68" s="697">
        <v>0</v>
      </c>
      <c r="J68" s="697">
        <v>0</v>
      </c>
      <c r="K68" s="697">
        <v>0</v>
      </c>
      <c r="L68" s="697">
        <v>0</v>
      </c>
      <c r="M68" s="698">
        <v>0</v>
      </c>
      <c r="N68" s="698">
        <v>0</v>
      </c>
      <c r="O68" s="698">
        <v>0</v>
      </c>
      <c r="P68" s="698">
        <v>0</v>
      </c>
      <c r="Q68" s="698">
        <v>0</v>
      </c>
      <c r="R68" s="698">
        <v>0</v>
      </c>
      <c r="S68" s="698">
        <v>0</v>
      </c>
      <c r="T68" s="698">
        <v>0</v>
      </c>
      <c r="U68" s="698">
        <v>0</v>
      </c>
      <c r="V68" s="698">
        <v>0</v>
      </c>
      <c r="W68" s="698">
        <v>0</v>
      </c>
      <c r="X68" s="698">
        <v>0</v>
      </c>
      <c r="Y68" s="698">
        <v>0</v>
      </c>
      <c r="Z68" s="698">
        <v>0</v>
      </c>
      <c r="AA68" s="698">
        <v>0</v>
      </c>
      <c r="AB68" s="698">
        <v>0</v>
      </c>
      <c r="AC68" s="698">
        <v>0</v>
      </c>
      <c r="AD68" s="698">
        <v>0</v>
      </c>
      <c r="AE68" s="698">
        <v>0</v>
      </c>
      <c r="AF68" s="698">
        <v>0</v>
      </c>
      <c r="AG68" s="698">
        <v>0</v>
      </c>
      <c r="AH68" s="698">
        <v>0</v>
      </c>
      <c r="AI68" s="698">
        <v>0</v>
      </c>
      <c r="AJ68" s="698">
        <v>0</v>
      </c>
      <c r="AK68" s="698">
        <v>0</v>
      </c>
      <c r="AL68" s="698"/>
      <c r="AM68" s="698"/>
      <c r="AN68" s="698"/>
      <c r="AO68" s="698"/>
      <c r="AP68" s="698"/>
      <c r="AQ68" s="698"/>
      <c r="AR68" s="698"/>
      <c r="AS68" s="698"/>
      <c r="AT68" s="698"/>
      <c r="AU68" s="698"/>
      <c r="AV68" s="698"/>
      <c r="AW68" s="698"/>
      <c r="AX68" s="698"/>
      <c r="AY68" s="698"/>
      <c r="AZ68" s="698"/>
      <c r="BA68" s="698"/>
      <c r="BB68" s="698"/>
      <c r="BC68" s="698"/>
      <c r="BD68" s="698"/>
      <c r="BE68" s="698"/>
      <c r="BF68" s="698"/>
      <c r="BG68" s="698"/>
      <c r="BH68" s="698"/>
      <c r="BI68" s="698"/>
      <c r="BJ68" s="698"/>
      <c r="BK68" s="698"/>
      <c r="BL68" s="698"/>
      <c r="BM68" s="698"/>
      <c r="BN68" s="698"/>
      <c r="BO68" s="698"/>
      <c r="BP68" s="698"/>
      <c r="BQ68" s="698"/>
      <c r="BR68" s="698"/>
      <c r="BS68" s="698"/>
      <c r="BT68" s="698"/>
      <c r="BU68" s="698"/>
      <c r="BV68" s="698"/>
      <c r="BW68" s="698"/>
      <c r="BX68" s="698"/>
      <c r="BY68" s="698"/>
      <c r="BZ68" s="698"/>
      <c r="CA68" s="698"/>
      <c r="CB68" s="698"/>
      <c r="CC68" s="698"/>
      <c r="CD68" s="698"/>
      <c r="CE68" s="698"/>
      <c r="CF68" s="698"/>
      <c r="CG68" s="698"/>
      <c r="CH68" s="698"/>
      <c r="CI68" s="699"/>
      <c r="CK68" s="631"/>
    </row>
    <row r="69" spans="1:89" s="63" customFormat="1" x14ac:dyDescent="0.2">
      <c r="A69" s="57"/>
      <c r="B69" s="700" t="s">
        <v>447</v>
      </c>
      <c r="C69" s="701" t="s">
        <v>448</v>
      </c>
      <c r="D69" s="702" t="s">
        <v>449</v>
      </c>
      <c r="E69" s="703" t="s">
        <v>251</v>
      </c>
      <c r="F69" s="704">
        <v>2</v>
      </c>
      <c r="G69" s="697">
        <v>0</v>
      </c>
      <c r="H69" s="697">
        <v>0</v>
      </c>
      <c r="I69" s="697">
        <v>0</v>
      </c>
      <c r="J69" s="697">
        <v>0</v>
      </c>
      <c r="K69" s="697">
        <v>0</v>
      </c>
      <c r="L69" s="697">
        <v>0</v>
      </c>
      <c r="M69" s="698">
        <v>0</v>
      </c>
      <c r="N69" s="698">
        <v>0</v>
      </c>
      <c r="O69" s="698">
        <v>0</v>
      </c>
      <c r="P69" s="698">
        <v>0</v>
      </c>
      <c r="Q69" s="698">
        <v>0</v>
      </c>
      <c r="R69" s="698">
        <v>0</v>
      </c>
      <c r="S69" s="698">
        <v>0</v>
      </c>
      <c r="T69" s="698">
        <v>0</v>
      </c>
      <c r="U69" s="698">
        <v>0</v>
      </c>
      <c r="V69" s="698">
        <v>0</v>
      </c>
      <c r="W69" s="698">
        <v>0</v>
      </c>
      <c r="X69" s="698">
        <v>0</v>
      </c>
      <c r="Y69" s="698">
        <v>0</v>
      </c>
      <c r="Z69" s="698">
        <v>0</v>
      </c>
      <c r="AA69" s="698">
        <v>0</v>
      </c>
      <c r="AB69" s="698">
        <v>0</v>
      </c>
      <c r="AC69" s="698">
        <v>0</v>
      </c>
      <c r="AD69" s="698">
        <v>0</v>
      </c>
      <c r="AE69" s="698">
        <v>0</v>
      </c>
      <c r="AF69" s="698">
        <v>0</v>
      </c>
      <c r="AG69" s="698">
        <v>0</v>
      </c>
      <c r="AH69" s="698">
        <v>0</v>
      </c>
      <c r="AI69" s="698">
        <v>0</v>
      </c>
      <c r="AJ69" s="698">
        <v>0</v>
      </c>
      <c r="AK69" s="698">
        <v>0</v>
      </c>
      <c r="AL69" s="698"/>
      <c r="AM69" s="698"/>
      <c r="AN69" s="698"/>
      <c r="AO69" s="698"/>
      <c r="AP69" s="698"/>
      <c r="AQ69" s="698"/>
      <c r="AR69" s="698"/>
      <c r="AS69" s="698"/>
      <c r="AT69" s="698"/>
      <c r="AU69" s="698"/>
      <c r="AV69" s="698"/>
      <c r="AW69" s="698"/>
      <c r="AX69" s="698"/>
      <c r="AY69" s="698"/>
      <c r="AZ69" s="698"/>
      <c r="BA69" s="698"/>
      <c r="BB69" s="698"/>
      <c r="BC69" s="698"/>
      <c r="BD69" s="698"/>
      <c r="BE69" s="698"/>
      <c r="BF69" s="698"/>
      <c r="BG69" s="698"/>
      <c r="BH69" s="698"/>
      <c r="BI69" s="698"/>
      <c r="BJ69" s="698"/>
      <c r="BK69" s="698"/>
      <c r="BL69" s="698"/>
      <c r="BM69" s="698"/>
      <c r="BN69" s="698"/>
      <c r="BO69" s="698"/>
      <c r="BP69" s="698"/>
      <c r="BQ69" s="698"/>
      <c r="BR69" s="698"/>
      <c r="BS69" s="698"/>
      <c r="BT69" s="698"/>
      <c r="BU69" s="698"/>
      <c r="BV69" s="698"/>
      <c r="BW69" s="698"/>
      <c r="BX69" s="698"/>
      <c r="BY69" s="698"/>
      <c r="BZ69" s="698"/>
      <c r="CA69" s="698"/>
      <c r="CB69" s="698"/>
      <c r="CC69" s="698"/>
      <c r="CD69" s="698"/>
      <c r="CE69" s="698"/>
      <c r="CF69" s="698"/>
      <c r="CG69" s="698"/>
      <c r="CH69" s="698"/>
      <c r="CI69" s="699"/>
      <c r="CK69" s="631"/>
    </row>
    <row r="70" spans="1:89" s="63" customFormat="1" ht="28.5" x14ac:dyDescent="0.2">
      <c r="A70" s="57"/>
      <c r="B70" s="700" t="s">
        <v>450</v>
      </c>
      <c r="C70" s="701" t="s">
        <v>451</v>
      </c>
      <c r="D70" s="702" t="s">
        <v>452</v>
      </c>
      <c r="E70" s="703" t="s">
        <v>251</v>
      </c>
      <c r="F70" s="704">
        <v>2</v>
      </c>
      <c r="G70" s="697">
        <v>0</v>
      </c>
      <c r="H70" s="697">
        <v>0</v>
      </c>
      <c r="I70" s="697">
        <v>0</v>
      </c>
      <c r="J70" s="697">
        <v>0</v>
      </c>
      <c r="K70" s="697">
        <v>0</v>
      </c>
      <c r="L70" s="697">
        <v>0</v>
      </c>
      <c r="M70" s="698">
        <v>0</v>
      </c>
      <c r="N70" s="698">
        <v>0</v>
      </c>
      <c r="O70" s="698">
        <v>0</v>
      </c>
      <c r="P70" s="698">
        <v>0</v>
      </c>
      <c r="Q70" s="698">
        <v>0</v>
      </c>
      <c r="R70" s="698">
        <v>0</v>
      </c>
      <c r="S70" s="698">
        <v>0</v>
      </c>
      <c r="T70" s="698">
        <v>0</v>
      </c>
      <c r="U70" s="698">
        <v>0</v>
      </c>
      <c r="V70" s="698">
        <v>0</v>
      </c>
      <c r="W70" s="698">
        <v>0</v>
      </c>
      <c r="X70" s="698">
        <v>0</v>
      </c>
      <c r="Y70" s="698">
        <v>0</v>
      </c>
      <c r="Z70" s="698">
        <v>0</v>
      </c>
      <c r="AA70" s="698">
        <v>0</v>
      </c>
      <c r="AB70" s="698">
        <v>0</v>
      </c>
      <c r="AC70" s="698">
        <v>0</v>
      </c>
      <c r="AD70" s="698">
        <v>0</v>
      </c>
      <c r="AE70" s="698">
        <v>0</v>
      </c>
      <c r="AF70" s="698">
        <v>0</v>
      </c>
      <c r="AG70" s="698">
        <v>0</v>
      </c>
      <c r="AH70" s="698">
        <v>0</v>
      </c>
      <c r="AI70" s="698">
        <v>0</v>
      </c>
      <c r="AJ70" s="698">
        <v>0</v>
      </c>
      <c r="AK70" s="698">
        <v>0</v>
      </c>
      <c r="AL70" s="698"/>
      <c r="AM70" s="698"/>
      <c r="AN70" s="698"/>
      <c r="AO70" s="698"/>
      <c r="AP70" s="698"/>
      <c r="AQ70" s="698"/>
      <c r="AR70" s="698"/>
      <c r="AS70" s="698"/>
      <c r="AT70" s="698"/>
      <c r="AU70" s="698"/>
      <c r="AV70" s="698"/>
      <c r="AW70" s="698"/>
      <c r="AX70" s="698"/>
      <c r="AY70" s="698"/>
      <c r="AZ70" s="698"/>
      <c r="BA70" s="698"/>
      <c r="BB70" s="698"/>
      <c r="BC70" s="698"/>
      <c r="BD70" s="698"/>
      <c r="BE70" s="698"/>
      <c r="BF70" s="698"/>
      <c r="BG70" s="698"/>
      <c r="BH70" s="698"/>
      <c r="BI70" s="698"/>
      <c r="BJ70" s="698"/>
      <c r="BK70" s="698"/>
      <c r="BL70" s="698"/>
      <c r="BM70" s="698"/>
      <c r="BN70" s="698"/>
      <c r="BO70" s="698"/>
      <c r="BP70" s="698"/>
      <c r="BQ70" s="698"/>
      <c r="BR70" s="698"/>
      <c r="BS70" s="698"/>
      <c r="BT70" s="698"/>
      <c r="BU70" s="698"/>
      <c r="BV70" s="698"/>
      <c r="BW70" s="698"/>
      <c r="BX70" s="698"/>
      <c r="BY70" s="698"/>
      <c r="BZ70" s="698"/>
      <c r="CA70" s="698"/>
      <c r="CB70" s="698"/>
      <c r="CC70" s="698"/>
      <c r="CD70" s="698"/>
      <c r="CE70" s="698"/>
      <c r="CF70" s="698"/>
      <c r="CG70" s="698"/>
      <c r="CH70" s="698"/>
      <c r="CI70" s="699"/>
      <c r="CK70" s="631"/>
    </row>
    <row r="71" spans="1:89" s="63" customFormat="1" x14ac:dyDescent="0.2">
      <c r="A71" s="57"/>
      <c r="B71" s="700" t="s">
        <v>453</v>
      </c>
      <c r="C71" s="701" t="s">
        <v>454</v>
      </c>
      <c r="D71" s="702" t="s">
        <v>455</v>
      </c>
      <c r="E71" s="703" t="s">
        <v>251</v>
      </c>
      <c r="F71" s="704">
        <v>2</v>
      </c>
      <c r="G71" s="697">
        <v>0</v>
      </c>
      <c r="H71" s="697">
        <v>0</v>
      </c>
      <c r="I71" s="697">
        <v>0</v>
      </c>
      <c r="J71" s="697">
        <v>0</v>
      </c>
      <c r="K71" s="697">
        <v>0</v>
      </c>
      <c r="L71" s="697">
        <v>0</v>
      </c>
      <c r="M71" s="698">
        <v>0</v>
      </c>
      <c r="N71" s="698">
        <v>0</v>
      </c>
      <c r="O71" s="698">
        <v>0</v>
      </c>
      <c r="P71" s="698">
        <v>0</v>
      </c>
      <c r="Q71" s="698">
        <v>0</v>
      </c>
      <c r="R71" s="698">
        <v>0</v>
      </c>
      <c r="S71" s="698">
        <v>0</v>
      </c>
      <c r="T71" s="698">
        <v>0</v>
      </c>
      <c r="U71" s="698">
        <v>0</v>
      </c>
      <c r="V71" s="698">
        <v>0</v>
      </c>
      <c r="W71" s="698">
        <v>0</v>
      </c>
      <c r="X71" s="698">
        <v>0</v>
      </c>
      <c r="Y71" s="698">
        <v>0</v>
      </c>
      <c r="Z71" s="698">
        <v>0</v>
      </c>
      <c r="AA71" s="698">
        <v>0</v>
      </c>
      <c r="AB71" s="698">
        <v>0</v>
      </c>
      <c r="AC71" s="698">
        <v>0</v>
      </c>
      <c r="AD71" s="698">
        <v>0</v>
      </c>
      <c r="AE71" s="698">
        <v>0</v>
      </c>
      <c r="AF71" s="698">
        <v>0</v>
      </c>
      <c r="AG71" s="698">
        <v>0</v>
      </c>
      <c r="AH71" s="698">
        <v>0</v>
      </c>
      <c r="AI71" s="698">
        <v>0</v>
      </c>
      <c r="AJ71" s="698">
        <v>0</v>
      </c>
      <c r="AK71" s="698">
        <v>0</v>
      </c>
      <c r="AL71" s="698"/>
      <c r="AM71" s="698"/>
      <c r="AN71" s="698"/>
      <c r="AO71" s="698"/>
      <c r="AP71" s="698"/>
      <c r="AQ71" s="698"/>
      <c r="AR71" s="698"/>
      <c r="AS71" s="698"/>
      <c r="AT71" s="698"/>
      <c r="AU71" s="698"/>
      <c r="AV71" s="698"/>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8"/>
      <c r="BU71" s="698"/>
      <c r="BV71" s="698"/>
      <c r="BW71" s="698"/>
      <c r="BX71" s="698"/>
      <c r="BY71" s="698"/>
      <c r="BZ71" s="698"/>
      <c r="CA71" s="698"/>
      <c r="CB71" s="698"/>
      <c r="CC71" s="698"/>
      <c r="CD71" s="698"/>
      <c r="CE71" s="698"/>
      <c r="CF71" s="698"/>
      <c r="CG71" s="698"/>
      <c r="CH71" s="698"/>
      <c r="CI71" s="699"/>
      <c r="CK71" s="631"/>
    </row>
    <row r="72" spans="1:89" s="63" customFormat="1" ht="28.5" x14ac:dyDescent="0.2">
      <c r="A72" s="57"/>
      <c r="B72" s="700" t="s">
        <v>456</v>
      </c>
      <c r="C72" s="701" t="s">
        <v>457</v>
      </c>
      <c r="D72" s="702" t="s">
        <v>458</v>
      </c>
      <c r="E72" s="703" t="s">
        <v>251</v>
      </c>
      <c r="F72" s="704">
        <v>2</v>
      </c>
      <c r="G72" s="697">
        <v>0</v>
      </c>
      <c r="H72" s="697">
        <v>0</v>
      </c>
      <c r="I72" s="697">
        <v>0</v>
      </c>
      <c r="J72" s="697">
        <v>0</v>
      </c>
      <c r="K72" s="697">
        <v>1.04</v>
      </c>
      <c r="L72" s="697">
        <v>0</v>
      </c>
      <c r="M72" s="698">
        <v>0</v>
      </c>
      <c r="N72" s="698">
        <v>0</v>
      </c>
      <c r="O72" s="698">
        <v>0</v>
      </c>
      <c r="P72" s="698">
        <v>0</v>
      </c>
      <c r="Q72" s="698">
        <v>0</v>
      </c>
      <c r="R72" s="698">
        <v>0</v>
      </c>
      <c r="S72" s="698">
        <v>0</v>
      </c>
      <c r="T72" s="698">
        <v>0</v>
      </c>
      <c r="U72" s="698">
        <v>0</v>
      </c>
      <c r="V72" s="698">
        <v>0</v>
      </c>
      <c r="W72" s="698">
        <v>0</v>
      </c>
      <c r="X72" s="698">
        <v>0</v>
      </c>
      <c r="Y72" s="698">
        <v>0</v>
      </c>
      <c r="Z72" s="698">
        <v>0</v>
      </c>
      <c r="AA72" s="698">
        <v>0</v>
      </c>
      <c r="AB72" s="698">
        <v>0</v>
      </c>
      <c r="AC72" s="698">
        <v>0</v>
      </c>
      <c r="AD72" s="698">
        <v>0</v>
      </c>
      <c r="AE72" s="698">
        <v>0</v>
      </c>
      <c r="AF72" s="698">
        <v>0</v>
      </c>
      <c r="AG72" s="698">
        <v>0</v>
      </c>
      <c r="AH72" s="698">
        <v>0</v>
      </c>
      <c r="AI72" s="698">
        <v>0</v>
      </c>
      <c r="AJ72" s="698">
        <v>0</v>
      </c>
      <c r="AK72" s="698">
        <v>0</v>
      </c>
      <c r="AL72" s="698"/>
      <c r="AM72" s="698"/>
      <c r="AN72" s="698"/>
      <c r="AO72" s="698"/>
      <c r="AP72" s="698"/>
      <c r="AQ72" s="698"/>
      <c r="AR72" s="698"/>
      <c r="AS72" s="698"/>
      <c r="AT72" s="698"/>
      <c r="AU72" s="698"/>
      <c r="AV72" s="698"/>
      <c r="AW72" s="698"/>
      <c r="AX72" s="698"/>
      <c r="AY72" s="698"/>
      <c r="AZ72" s="698"/>
      <c r="BA72" s="698"/>
      <c r="BB72" s="698"/>
      <c r="BC72" s="698"/>
      <c r="BD72" s="698"/>
      <c r="BE72" s="698"/>
      <c r="BF72" s="698"/>
      <c r="BG72" s="698"/>
      <c r="BH72" s="698"/>
      <c r="BI72" s="698"/>
      <c r="BJ72" s="698"/>
      <c r="BK72" s="698"/>
      <c r="BL72" s="698"/>
      <c r="BM72" s="698"/>
      <c r="BN72" s="698"/>
      <c r="BO72" s="698"/>
      <c r="BP72" s="698"/>
      <c r="BQ72" s="698"/>
      <c r="BR72" s="698"/>
      <c r="BS72" s="698"/>
      <c r="BT72" s="698"/>
      <c r="BU72" s="698"/>
      <c r="BV72" s="698"/>
      <c r="BW72" s="698"/>
      <c r="BX72" s="698"/>
      <c r="BY72" s="698"/>
      <c r="BZ72" s="698"/>
      <c r="CA72" s="698"/>
      <c r="CB72" s="698"/>
      <c r="CC72" s="698"/>
      <c r="CD72" s="698"/>
      <c r="CE72" s="698"/>
      <c r="CF72" s="698"/>
      <c r="CG72" s="698"/>
      <c r="CH72" s="698"/>
      <c r="CI72" s="699"/>
      <c r="CK72" s="631"/>
    </row>
    <row r="73" spans="1:89" s="63" customFormat="1" x14ac:dyDescent="0.2">
      <c r="A73" s="57"/>
      <c r="B73" s="700" t="s">
        <v>459</v>
      </c>
      <c r="C73" s="701" t="s">
        <v>460</v>
      </c>
      <c r="D73" s="696" t="s">
        <v>78</v>
      </c>
      <c r="E73" s="673" t="s">
        <v>251</v>
      </c>
      <c r="F73" s="674">
        <v>2</v>
      </c>
      <c r="G73" s="697">
        <v>0</v>
      </c>
      <c r="H73" s="697">
        <v>0</v>
      </c>
      <c r="I73" s="697">
        <v>1.4E-2</v>
      </c>
      <c r="J73" s="697">
        <v>0</v>
      </c>
      <c r="K73" s="697">
        <v>0</v>
      </c>
      <c r="L73" s="697">
        <v>0</v>
      </c>
      <c r="M73" s="698">
        <v>0</v>
      </c>
      <c r="N73" s="698">
        <v>0</v>
      </c>
      <c r="O73" s="698">
        <v>0</v>
      </c>
      <c r="P73" s="698">
        <v>0</v>
      </c>
      <c r="Q73" s="698">
        <v>0</v>
      </c>
      <c r="R73" s="698">
        <v>0</v>
      </c>
      <c r="S73" s="698">
        <v>0</v>
      </c>
      <c r="T73" s="698">
        <v>0</v>
      </c>
      <c r="U73" s="698">
        <v>0</v>
      </c>
      <c r="V73" s="698">
        <v>0</v>
      </c>
      <c r="W73" s="698">
        <v>0</v>
      </c>
      <c r="X73" s="698">
        <v>0</v>
      </c>
      <c r="Y73" s="698">
        <v>0</v>
      </c>
      <c r="Z73" s="698">
        <v>0</v>
      </c>
      <c r="AA73" s="698">
        <v>0</v>
      </c>
      <c r="AB73" s="698">
        <v>0</v>
      </c>
      <c r="AC73" s="698">
        <v>0</v>
      </c>
      <c r="AD73" s="698">
        <v>0</v>
      </c>
      <c r="AE73" s="698">
        <v>0</v>
      </c>
      <c r="AF73" s="698">
        <v>0</v>
      </c>
      <c r="AG73" s="698">
        <v>0</v>
      </c>
      <c r="AH73" s="698">
        <v>0</v>
      </c>
      <c r="AI73" s="698">
        <v>0</v>
      </c>
      <c r="AJ73" s="698">
        <v>0</v>
      </c>
      <c r="AK73" s="698">
        <v>0</v>
      </c>
      <c r="AL73" s="698"/>
      <c r="AM73" s="698"/>
      <c r="AN73" s="698"/>
      <c r="AO73" s="698"/>
      <c r="AP73" s="698"/>
      <c r="AQ73" s="698"/>
      <c r="AR73" s="698"/>
      <c r="AS73" s="698"/>
      <c r="AT73" s="698"/>
      <c r="AU73" s="698"/>
      <c r="AV73" s="698"/>
      <c r="AW73" s="698"/>
      <c r="AX73" s="698"/>
      <c r="AY73" s="698"/>
      <c r="AZ73" s="698"/>
      <c r="BA73" s="698"/>
      <c r="BB73" s="698"/>
      <c r="BC73" s="698"/>
      <c r="BD73" s="698"/>
      <c r="BE73" s="698"/>
      <c r="BF73" s="698"/>
      <c r="BG73" s="698"/>
      <c r="BH73" s="698"/>
      <c r="BI73" s="698"/>
      <c r="BJ73" s="698"/>
      <c r="BK73" s="698"/>
      <c r="BL73" s="698"/>
      <c r="BM73" s="698"/>
      <c r="BN73" s="698"/>
      <c r="BO73" s="698"/>
      <c r="BP73" s="698"/>
      <c r="BQ73" s="698"/>
      <c r="BR73" s="698"/>
      <c r="BS73" s="698"/>
      <c r="BT73" s="698"/>
      <c r="BU73" s="698"/>
      <c r="BV73" s="698"/>
      <c r="BW73" s="698"/>
      <c r="BX73" s="698"/>
      <c r="BY73" s="698"/>
      <c r="BZ73" s="698"/>
      <c r="CA73" s="698"/>
      <c r="CB73" s="698"/>
      <c r="CC73" s="698"/>
      <c r="CD73" s="698"/>
      <c r="CE73" s="698"/>
      <c r="CF73" s="698"/>
      <c r="CG73" s="698"/>
      <c r="CH73" s="698"/>
      <c r="CI73" s="699"/>
      <c r="CK73" s="631"/>
    </row>
    <row r="74" spans="1:89" s="63" customFormat="1" ht="28.5" x14ac:dyDescent="0.2">
      <c r="A74" s="57"/>
      <c r="B74" s="700" t="s">
        <v>461</v>
      </c>
      <c r="C74" s="701" t="s">
        <v>462</v>
      </c>
      <c r="D74" s="696" t="s">
        <v>78</v>
      </c>
      <c r="E74" s="673" t="s">
        <v>251</v>
      </c>
      <c r="F74" s="674">
        <v>2</v>
      </c>
      <c r="G74" s="697">
        <v>0.32300000000000001</v>
      </c>
      <c r="H74" s="697">
        <v>0.33600000000000002</v>
      </c>
      <c r="I74" s="697">
        <v>0.32</v>
      </c>
      <c r="J74" s="697">
        <v>0.32600000000000001</v>
      </c>
      <c r="K74" s="697">
        <v>0.58599999999999997</v>
      </c>
      <c r="L74" s="697">
        <v>0.58599999999999997</v>
      </c>
      <c r="M74" s="698">
        <v>0.58599999999999997</v>
      </c>
      <c r="N74" s="698">
        <v>0.58599999999999997</v>
      </c>
      <c r="O74" s="698">
        <v>0.58599999999999997</v>
      </c>
      <c r="P74" s="698">
        <v>0.58599999999999997</v>
      </c>
      <c r="Q74" s="698">
        <v>0.58599999999999997</v>
      </c>
      <c r="R74" s="698">
        <v>0.58599999999999997</v>
      </c>
      <c r="S74" s="698">
        <v>0.58599999999999997</v>
      </c>
      <c r="T74" s="698">
        <v>0.58599999999999997</v>
      </c>
      <c r="U74" s="698">
        <v>0.58599999999999997</v>
      </c>
      <c r="V74" s="698">
        <v>0.58599999999999997</v>
      </c>
      <c r="W74" s="698">
        <v>0.58599999999999997</v>
      </c>
      <c r="X74" s="698">
        <v>0.58599999999999997</v>
      </c>
      <c r="Y74" s="698">
        <v>0.58599999999999997</v>
      </c>
      <c r="Z74" s="698">
        <v>0.58599999999999997</v>
      </c>
      <c r="AA74" s="698">
        <v>0.58599999999999997</v>
      </c>
      <c r="AB74" s="698">
        <v>0.58599999999999997</v>
      </c>
      <c r="AC74" s="698">
        <v>0.58599999999999997</v>
      </c>
      <c r="AD74" s="698">
        <v>0.58599999999999997</v>
      </c>
      <c r="AE74" s="698">
        <v>0.58599999999999997</v>
      </c>
      <c r="AF74" s="698">
        <v>0.58599999999999997</v>
      </c>
      <c r="AG74" s="698">
        <v>0.58599999999999997</v>
      </c>
      <c r="AH74" s="698">
        <v>0.58599999999999997</v>
      </c>
      <c r="AI74" s="698">
        <v>0.58599999999999997</v>
      </c>
      <c r="AJ74" s="698">
        <v>0.58599999999999997</v>
      </c>
      <c r="AK74" s="698">
        <v>0.58599999999999997</v>
      </c>
      <c r="AL74" s="698"/>
      <c r="AM74" s="698"/>
      <c r="AN74" s="698"/>
      <c r="AO74" s="698"/>
      <c r="AP74" s="698"/>
      <c r="AQ74" s="698"/>
      <c r="AR74" s="698"/>
      <c r="AS74" s="698"/>
      <c r="AT74" s="698"/>
      <c r="AU74" s="698"/>
      <c r="AV74" s="698"/>
      <c r="AW74" s="698"/>
      <c r="AX74" s="698"/>
      <c r="AY74" s="698"/>
      <c r="AZ74" s="698"/>
      <c r="BA74" s="698"/>
      <c r="BB74" s="698"/>
      <c r="BC74" s="698"/>
      <c r="BD74" s="698"/>
      <c r="BE74" s="698"/>
      <c r="BF74" s="698"/>
      <c r="BG74" s="698"/>
      <c r="BH74" s="698"/>
      <c r="BI74" s="698"/>
      <c r="BJ74" s="698"/>
      <c r="BK74" s="698"/>
      <c r="BL74" s="698"/>
      <c r="BM74" s="698"/>
      <c r="BN74" s="698"/>
      <c r="BO74" s="698"/>
      <c r="BP74" s="698"/>
      <c r="BQ74" s="698"/>
      <c r="BR74" s="698"/>
      <c r="BS74" s="698"/>
      <c r="BT74" s="698"/>
      <c r="BU74" s="698"/>
      <c r="BV74" s="698"/>
      <c r="BW74" s="698"/>
      <c r="BX74" s="698"/>
      <c r="BY74" s="698"/>
      <c r="BZ74" s="698"/>
      <c r="CA74" s="698"/>
      <c r="CB74" s="698"/>
      <c r="CC74" s="698"/>
      <c r="CD74" s="698"/>
      <c r="CE74" s="698"/>
      <c r="CF74" s="698"/>
      <c r="CG74" s="698"/>
      <c r="CH74" s="698"/>
      <c r="CI74" s="699"/>
      <c r="CK74" s="631"/>
    </row>
    <row r="75" spans="1:89" s="63" customFormat="1" x14ac:dyDescent="0.2">
      <c r="A75" s="57"/>
      <c r="B75" s="700" t="s">
        <v>463</v>
      </c>
      <c r="C75" s="701" t="s">
        <v>464</v>
      </c>
      <c r="D75" s="696" t="s">
        <v>78</v>
      </c>
      <c r="E75" s="673" t="s">
        <v>251</v>
      </c>
      <c r="F75" s="674">
        <v>2</v>
      </c>
      <c r="G75" s="697">
        <v>1.4E-2</v>
      </c>
      <c r="H75" s="697">
        <v>0.01</v>
      </c>
      <c r="I75" s="697">
        <v>2.5999999999999999E-2</v>
      </c>
      <c r="J75" s="697">
        <v>0.02</v>
      </c>
      <c r="K75" s="697">
        <v>0.02</v>
      </c>
      <c r="L75" s="697">
        <v>0.02</v>
      </c>
      <c r="M75" s="698">
        <v>0.02</v>
      </c>
      <c r="N75" s="698">
        <v>0.02</v>
      </c>
      <c r="O75" s="698">
        <v>0.02</v>
      </c>
      <c r="P75" s="698">
        <v>0.02</v>
      </c>
      <c r="Q75" s="698">
        <v>0.02</v>
      </c>
      <c r="R75" s="698">
        <v>0.02</v>
      </c>
      <c r="S75" s="698">
        <v>0.02</v>
      </c>
      <c r="T75" s="698">
        <v>0.02</v>
      </c>
      <c r="U75" s="698">
        <v>0.02</v>
      </c>
      <c r="V75" s="698">
        <v>0.02</v>
      </c>
      <c r="W75" s="698">
        <v>0.02</v>
      </c>
      <c r="X75" s="698">
        <v>0.02</v>
      </c>
      <c r="Y75" s="698">
        <v>0.02</v>
      </c>
      <c r="Z75" s="698">
        <v>0.02</v>
      </c>
      <c r="AA75" s="698">
        <v>0.02</v>
      </c>
      <c r="AB75" s="698">
        <v>0.02</v>
      </c>
      <c r="AC75" s="698">
        <v>0.02</v>
      </c>
      <c r="AD75" s="698">
        <v>0.02</v>
      </c>
      <c r="AE75" s="698">
        <v>0.02</v>
      </c>
      <c r="AF75" s="698">
        <v>0.02</v>
      </c>
      <c r="AG75" s="698">
        <v>0.02</v>
      </c>
      <c r="AH75" s="698">
        <v>0.02</v>
      </c>
      <c r="AI75" s="698">
        <v>0.02</v>
      </c>
      <c r="AJ75" s="698">
        <v>0.02</v>
      </c>
      <c r="AK75" s="698">
        <v>0.02</v>
      </c>
      <c r="AL75" s="698"/>
      <c r="AM75" s="698"/>
      <c r="AN75" s="698"/>
      <c r="AO75" s="698"/>
      <c r="AP75" s="698"/>
      <c r="AQ75" s="698"/>
      <c r="AR75" s="698"/>
      <c r="AS75" s="698"/>
      <c r="AT75" s="698"/>
      <c r="AU75" s="698"/>
      <c r="AV75" s="698"/>
      <c r="AW75" s="698"/>
      <c r="AX75" s="698"/>
      <c r="AY75" s="698"/>
      <c r="AZ75" s="698"/>
      <c r="BA75" s="698"/>
      <c r="BB75" s="698"/>
      <c r="BC75" s="698"/>
      <c r="BD75" s="698"/>
      <c r="BE75" s="698"/>
      <c r="BF75" s="698"/>
      <c r="BG75" s="698"/>
      <c r="BH75" s="698"/>
      <c r="BI75" s="698"/>
      <c r="BJ75" s="698"/>
      <c r="BK75" s="698"/>
      <c r="BL75" s="698"/>
      <c r="BM75" s="698"/>
      <c r="BN75" s="698"/>
      <c r="BO75" s="698"/>
      <c r="BP75" s="698"/>
      <c r="BQ75" s="698"/>
      <c r="BR75" s="698"/>
      <c r="BS75" s="698"/>
      <c r="BT75" s="698"/>
      <c r="BU75" s="698"/>
      <c r="BV75" s="698"/>
      <c r="BW75" s="698"/>
      <c r="BX75" s="698"/>
      <c r="BY75" s="698"/>
      <c r="BZ75" s="698"/>
      <c r="CA75" s="698"/>
      <c r="CB75" s="698"/>
      <c r="CC75" s="698"/>
      <c r="CD75" s="698"/>
      <c r="CE75" s="698"/>
      <c r="CF75" s="698"/>
      <c r="CG75" s="698"/>
      <c r="CH75" s="698"/>
      <c r="CI75" s="699"/>
      <c r="CK75" s="631"/>
    </row>
    <row r="76" spans="1:89" s="63" customFormat="1" ht="28.5" x14ac:dyDescent="0.2">
      <c r="A76" s="57"/>
      <c r="B76" s="705" t="s">
        <v>465</v>
      </c>
      <c r="C76" s="706" t="s">
        <v>466</v>
      </c>
      <c r="D76" s="707" t="s">
        <v>467</v>
      </c>
      <c r="E76" s="708" t="s">
        <v>251</v>
      </c>
      <c r="F76" s="709">
        <v>2</v>
      </c>
      <c r="G76" s="656">
        <f>SUM(G63:G66)+G73+G74+G75</f>
        <v>3.5729999999999995</v>
      </c>
      <c r="H76" s="656">
        <f t="shared" ref="H76:BS76" si="21">SUM(H63:H66)+H73+H74+H75</f>
        <v>3.6959999999999997</v>
      </c>
      <c r="I76" s="656">
        <f t="shared" si="21"/>
        <v>3.7739999999999996</v>
      </c>
      <c r="J76" s="656">
        <f t="shared" si="21"/>
        <v>3.8400000000000003</v>
      </c>
      <c r="K76" s="656">
        <f t="shared" si="21"/>
        <v>3.92</v>
      </c>
      <c r="L76" s="656">
        <f t="shared" si="21"/>
        <v>4.01</v>
      </c>
      <c r="M76" s="656">
        <f t="shared" si="21"/>
        <v>4.0999999999999996</v>
      </c>
      <c r="N76" s="656">
        <f t="shared" si="21"/>
        <v>4.1899999999999995</v>
      </c>
      <c r="O76" s="656">
        <f t="shared" si="21"/>
        <v>4.1999999999999993</v>
      </c>
      <c r="P76" s="656">
        <f t="shared" si="21"/>
        <v>4.2099999999999991</v>
      </c>
      <c r="Q76" s="656">
        <f t="shared" si="21"/>
        <v>4.2199999999999989</v>
      </c>
      <c r="R76" s="656">
        <f t="shared" si="21"/>
        <v>4.2299999999999986</v>
      </c>
      <c r="S76" s="656">
        <f t="shared" si="21"/>
        <v>4.2399999999999984</v>
      </c>
      <c r="T76" s="656">
        <f t="shared" si="21"/>
        <v>4.2499999999999982</v>
      </c>
      <c r="U76" s="656">
        <f t="shared" si="21"/>
        <v>4.259999999999998</v>
      </c>
      <c r="V76" s="656">
        <f t="shared" si="21"/>
        <v>4.2699999999999978</v>
      </c>
      <c r="W76" s="656">
        <f t="shared" si="21"/>
        <v>4.2799999999999976</v>
      </c>
      <c r="X76" s="656">
        <f t="shared" si="21"/>
        <v>4.2899999999999974</v>
      </c>
      <c r="Y76" s="656">
        <f t="shared" si="21"/>
        <v>4.2999999999999972</v>
      </c>
      <c r="Z76" s="656">
        <f t="shared" si="21"/>
        <v>4.3099999999999969</v>
      </c>
      <c r="AA76" s="656">
        <f t="shared" si="21"/>
        <v>4.3199999999999967</v>
      </c>
      <c r="AB76" s="656">
        <f t="shared" si="21"/>
        <v>4.3299999999999965</v>
      </c>
      <c r="AC76" s="656">
        <f t="shared" si="21"/>
        <v>4.3399999999999963</v>
      </c>
      <c r="AD76" s="656">
        <f t="shared" si="21"/>
        <v>4.3499999999999961</v>
      </c>
      <c r="AE76" s="656">
        <f t="shared" si="21"/>
        <v>4.3599999999999959</v>
      </c>
      <c r="AF76" s="656">
        <f t="shared" si="21"/>
        <v>4.3699999999999957</v>
      </c>
      <c r="AG76" s="656">
        <f t="shared" si="21"/>
        <v>4.3799999999999955</v>
      </c>
      <c r="AH76" s="656">
        <f t="shared" si="21"/>
        <v>4.3899999999999952</v>
      </c>
      <c r="AI76" s="656">
        <f t="shared" si="21"/>
        <v>4.399999999999995</v>
      </c>
      <c r="AJ76" s="656">
        <f t="shared" si="21"/>
        <v>4.4099999999999948</v>
      </c>
      <c r="AK76" s="656">
        <f t="shared" si="21"/>
        <v>4.4199999999999946</v>
      </c>
      <c r="AL76" s="656">
        <f t="shared" si="21"/>
        <v>3.3969999999999949</v>
      </c>
      <c r="AM76" s="656">
        <f t="shared" si="21"/>
        <v>3.3969999999999949</v>
      </c>
      <c r="AN76" s="656">
        <f t="shared" si="21"/>
        <v>3.3969999999999949</v>
      </c>
      <c r="AO76" s="656">
        <f t="shared" si="21"/>
        <v>3.3969999999999949</v>
      </c>
      <c r="AP76" s="656">
        <f t="shared" si="21"/>
        <v>3.3969999999999949</v>
      </c>
      <c r="AQ76" s="656">
        <f t="shared" si="21"/>
        <v>3.3969999999999949</v>
      </c>
      <c r="AR76" s="656">
        <f t="shared" si="21"/>
        <v>3.3969999999999949</v>
      </c>
      <c r="AS76" s="656">
        <f t="shared" si="21"/>
        <v>3.3969999999999949</v>
      </c>
      <c r="AT76" s="656">
        <f t="shared" si="21"/>
        <v>3.3969999999999949</v>
      </c>
      <c r="AU76" s="656">
        <f t="shared" si="21"/>
        <v>3.3969999999999949</v>
      </c>
      <c r="AV76" s="656">
        <f t="shared" si="21"/>
        <v>3.3969999999999949</v>
      </c>
      <c r="AW76" s="656">
        <f t="shared" si="21"/>
        <v>3.3969999999999949</v>
      </c>
      <c r="AX76" s="656">
        <f t="shared" si="21"/>
        <v>3.3969999999999949</v>
      </c>
      <c r="AY76" s="656">
        <f t="shared" si="21"/>
        <v>3.3969999999999949</v>
      </c>
      <c r="AZ76" s="656">
        <f t="shared" si="21"/>
        <v>3.3969999999999949</v>
      </c>
      <c r="BA76" s="656">
        <f t="shared" si="21"/>
        <v>3.3969999999999949</v>
      </c>
      <c r="BB76" s="656">
        <f t="shared" si="21"/>
        <v>3.3969999999999949</v>
      </c>
      <c r="BC76" s="656">
        <f t="shared" si="21"/>
        <v>3.3969999999999949</v>
      </c>
      <c r="BD76" s="656">
        <f t="shared" si="21"/>
        <v>3.3969999999999949</v>
      </c>
      <c r="BE76" s="656">
        <f t="shared" si="21"/>
        <v>3.3969999999999949</v>
      </c>
      <c r="BF76" s="656">
        <f t="shared" si="21"/>
        <v>3.3969999999999949</v>
      </c>
      <c r="BG76" s="656">
        <f t="shared" si="21"/>
        <v>3.3969999999999949</v>
      </c>
      <c r="BH76" s="656">
        <f t="shared" si="21"/>
        <v>3.3969999999999949</v>
      </c>
      <c r="BI76" s="656">
        <f t="shared" si="21"/>
        <v>3.3969999999999949</v>
      </c>
      <c r="BJ76" s="656">
        <f t="shared" si="21"/>
        <v>3.3969999999999949</v>
      </c>
      <c r="BK76" s="656">
        <f t="shared" si="21"/>
        <v>3.3969999999999949</v>
      </c>
      <c r="BL76" s="656">
        <f t="shared" si="21"/>
        <v>3.3969999999999949</v>
      </c>
      <c r="BM76" s="656">
        <f t="shared" si="21"/>
        <v>3.3969999999999949</v>
      </c>
      <c r="BN76" s="656">
        <f t="shared" si="21"/>
        <v>3.3969999999999949</v>
      </c>
      <c r="BO76" s="656">
        <f t="shared" si="21"/>
        <v>3.3969999999999949</v>
      </c>
      <c r="BP76" s="656">
        <f t="shared" si="21"/>
        <v>3.3969999999999949</v>
      </c>
      <c r="BQ76" s="656">
        <f t="shared" si="21"/>
        <v>3.3969999999999949</v>
      </c>
      <c r="BR76" s="656">
        <f t="shared" si="21"/>
        <v>3.3969999999999949</v>
      </c>
      <c r="BS76" s="656">
        <f t="shared" si="21"/>
        <v>3.3969999999999949</v>
      </c>
      <c r="BT76" s="656">
        <f t="shared" ref="BT76:CI76" si="22">SUM(BT63:BT66)+BT73+BT74+BT75</f>
        <v>3.3969999999999949</v>
      </c>
      <c r="BU76" s="656">
        <f t="shared" si="22"/>
        <v>3.3969999999999949</v>
      </c>
      <c r="BV76" s="656">
        <f t="shared" si="22"/>
        <v>3.3969999999999949</v>
      </c>
      <c r="BW76" s="656">
        <f t="shared" si="22"/>
        <v>3.3969999999999949</v>
      </c>
      <c r="BX76" s="656">
        <f t="shared" si="22"/>
        <v>3.3969999999999949</v>
      </c>
      <c r="BY76" s="656">
        <f t="shared" si="22"/>
        <v>3.3969999999999949</v>
      </c>
      <c r="BZ76" s="656">
        <f t="shared" si="22"/>
        <v>3.3969999999999949</v>
      </c>
      <c r="CA76" s="656">
        <f t="shared" si="22"/>
        <v>3.3969999999999949</v>
      </c>
      <c r="CB76" s="656">
        <f t="shared" si="22"/>
        <v>3.3969999999999949</v>
      </c>
      <c r="CC76" s="656">
        <f t="shared" si="22"/>
        <v>3.3969999999999949</v>
      </c>
      <c r="CD76" s="656">
        <f t="shared" si="22"/>
        <v>3.3969999999999949</v>
      </c>
      <c r="CE76" s="656">
        <f t="shared" si="22"/>
        <v>3.3969999999999949</v>
      </c>
      <c r="CF76" s="656">
        <f t="shared" si="22"/>
        <v>3.3969999999999949</v>
      </c>
      <c r="CG76" s="656">
        <f t="shared" si="22"/>
        <v>3.3969999999999949</v>
      </c>
      <c r="CH76" s="656">
        <f t="shared" si="22"/>
        <v>3.3969999999999949</v>
      </c>
      <c r="CI76" s="656">
        <f t="shared" si="22"/>
        <v>3.3969999999999949</v>
      </c>
      <c r="CK76" s="631"/>
    </row>
    <row r="77" spans="1:89" s="63" customFormat="1" x14ac:dyDescent="0.2">
      <c r="A77" s="57"/>
      <c r="B77" s="623" t="s">
        <v>468</v>
      </c>
      <c r="C77" s="624" t="s">
        <v>469</v>
      </c>
      <c r="D77" s="625" t="s">
        <v>78</v>
      </c>
      <c r="E77" s="710" t="s">
        <v>251</v>
      </c>
      <c r="F77" s="711">
        <v>2</v>
      </c>
      <c r="G77" s="693">
        <v>0.32200000000000001</v>
      </c>
      <c r="H77" s="693">
        <v>0.36699999999999999</v>
      </c>
      <c r="I77" s="693">
        <v>0.26400000000000001</v>
      </c>
      <c r="J77" s="693">
        <v>0.26900000000000002</v>
      </c>
      <c r="K77" s="693">
        <v>6.2690000000000001</v>
      </c>
      <c r="L77" s="693">
        <v>6.2690000000000001</v>
      </c>
      <c r="M77" s="694">
        <v>6.2690000000000001</v>
      </c>
      <c r="N77" s="694">
        <v>6.2690000000000001</v>
      </c>
      <c r="O77" s="694">
        <v>6.2690000000000001</v>
      </c>
      <c r="P77" s="694">
        <v>6.2690000000000001</v>
      </c>
      <c r="Q77" s="694">
        <v>6.2690000000000001</v>
      </c>
      <c r="R77" s="694">
        <v>6.2690000000000001</v>
      </c>
      <c r="S77" s="694">
        <v>6.2690000000000001</v>
      </c>
      <c r="T77" s="694">
        <v>6.2690000000000001</v>
      </c>
      <c r="U77" s="694">
        <v>6.2690000000000001</v>
      </c>
      <c r="V77" s="694">
        <v>6.2690000000000001</v>
      </c>
      <c r="W77" s="694">
        <v>6.2690000000000001</v>
      </c>
      <c r="X77" s="694">
        <v>6.2690000000000001</v>
      </c>
      <c r="Y77" s="694">
        <v>6.2690000000000001</v>
      </c>
      <c r="Z77" s="694">
        <v>6.2690000000000001</v>
      </c>
      <c r="AA77" s="694">
        <v>6.2690000000000001</v>
      </c>
      <c r="AB77" s="694">
        <v>6.2690000000000001</v>
      </c>
      <c r="AC77" s="694">
        <v>6.2690000000000001</v>
      </c>
      <c r="AD77" s="694">
        <v>6.2690000000000001</v>
      </c>
      <c r="AE77" s="694">
        <v>6.2690000000000001</v>
      </c>
      <c r="AF77" s="694">
        <v>6.2690000000000001</v>
      </c>
      <c r="AG77" s="694">
        <v>6.2690000000000001</v>
      </c>
      <c r="AH77" s="694">
        <v>6.2690000000000001</v>
      </c>
      <c r="AI77" s="694">
        <v>6.2690000000000001</v>
      </c>
      <c r="AJ77" s="694">
        <v>6.2690000000000001</v>
      </c>
      <c r="AK77" s="694">
        <v>6.2690000000000001</v>
      </c>
      <c r="AL77" s="694"/>
      <c r="AM77" s="694"/>
      <c r="AN77" s="694"/>
      <c r="AO77" s="694"/>
      <c r="AP77" s="694"/>
      <c r="AQ77" s="694"/>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4"/>
      <c r="BU77" s="694"/>
      <c r="BV77" s="694"/>
      <c r="BW77" s="694"/>
      <c r="BX77" s="694"/>
      <c r="BY77" s="694"/>
      <c r="BZ77" s="694"/>
      <c r="CA77" s="694"/>
      <c r="CB77" s="694"/>
      <c r="CC77" s="694"/>
      <c r="CD77" s="694"/>
      <c r="CE77" s="694"/>
      <c r="CF77" s="694"/>
      <c r="CG77" s="694"/>
      <c r="CH77" s="694"/>
      <c r="CI77" s="695"/>
      <c r="CK77" s="631"/>
    </row>
    <row r="78" spans="1:89" s="63" customFormat="1" x14ac:dyDescent="0.2">
      <c r="A78" s="57"/>
      <c r="B78" s="640" t="s">
        <v>470</v>
      </c>
      <c r="C78" s="643" t="s">
        <v>471</v>
      </c>
      <c r="D78" s="634" t="s">
        <v>78</v>
      </c>
      <c r="E78" s="712" t="s">
        <v>251</v>
      </c>
      <c r="F78" s="713">
        <v>2</v>
      </c>
      <c r="G78" s="697">
        <v>8.7319999999999993</v>
      </c>
      <c r="H78" s="697">
        <v>8.7989999999999995</v>
      </c>
      <c r="I78" s="697">
        <v>9.3089999999999993</v>
      </c>
      <c r="J78" s="697">
        <v>9.3089999999999993</v>
      </c>
      <c r="K78" s="697">
        <v>0</v>
      </c>
      <c r="L78" s="697">
        <v>0</v>
      </c>
      <c r="M78" s="698">
        <v>0</v>
      </c>
      <c r="N78" s="698">
        <v>0</v>
      </c>
      <c r="O78" s="698">
        <v>0</v>
      </c>
      <c r="P78" s="698">
        <v>0</v>
      </c>
      <c r="Q78" s="698">
        <v>0</v>
      </c>
      <c r="R78" s="698">
        <v>0</v>
      </c>
      <c r="S78" s="698">
        <v>0</v>
      </c>
      <c r="T78" s="698">
        <v>0</v>
      </c>
      <c r="U78" s="698">
        <v>0</v>
      </c>
      <c r="V78" s="698">
        <v>0</v>
      </c>
      <c r="W78" s="698">
        <v>0</v>
      </c>
      <c r="X78" s="698">
        <v>0</v>
      </c>
      <c r="Y78" s="698">
        <v>0</v>
      </c>
      <c r="Z78" s="698">
        <v>0</v>
      </c>
      <c r="AA78" s="698">
        <v>0</v>
      </c>
      <c r="AB78" s="698">
        <v>0</v>
      </c>
      <c r="AC78" s="698">
        <v>0</v>
      </c>
      <c r="AD78" s="698">
        <v>0</v>
      </c>
      <c r="AE78" s="698">
        <v>0</v>
      </c>
      <c r="AF78" s="698">
        <v>0</v>
      </c>
      <c r="AG78" s="698">
        <v>0</v>
      </c>
      <c r="AH78" s="698">
        <v>0</v>
      </c>
      <c r="AI78" s="698">
        <v>0</v>
      </c>
      <c r="AJ78" s="698">
        <v>0</v>
      </c>
      <c r="AK78" s="698">
        <v>0</v>
      </c>
      <c r="AL78" s="698"/>
      <c r="AM78" s="698"/>
      <c r="AN78" s="698"/>
      <c r="AO78" s="698"/>
      <c r="AP78" s="698"/>
      <c r="AQ78" s="698"/>
      <c r="AR78" s="698"/>
      <c r="AS78" s="698"/>
      <c r="AT78" s="698"/>
      <c r="AU78" s="698"/>
      <c r="AV78" s="698"/>
      <c r="AW78" s="698"/>
      <c r="AX78" s="698"/>
      <c r="AY78" s="698"/>
      <c r="AZ78" s="698"/>
      <c r="BA78" s="698"/>
      <c r="BB78" s="698"/>
      <c r="BC78" s="698"/>
      <c r="BD78" s="698"/>
      <c r="BE78" s="698"/>
      <c r="BF78" s="698"/>
      <c r="BG78" s="698"/>
      <c r="BH78" s="698"/>
      <c r="BI78" s="698"/>
      <c r="BJ78" s="698"/>
      <c r="BK78" s="698"/>
      <c r="BL78" s="698"/>
      <c r="BM78" s="698"/>
      <c r="BN78" s="698"/>
      <c r="BO78" s="698"/>
      <c r="BP78" s="698"/>
      <c r="BQ78" s="698"/>
      <c r="BR78" s="698"/>
      <c r="BS78" s="698"/>
      <c r="BT78" s="698"/>
      <c r="BU78" s="698"/>
      <c r="BV78" s="698"/>
      <c r="BW78" s="698"/>
      <c r="BX78" s="698"/>
      <c r="BY78" s="698"/>
      <c r="BZ78" s="698"/>
      <c r="CA78" s="698"/>
      <c r="CB78" s="698"/>
      <c r="CC78" s="698"/>
      <c r="CD78" s="698"/>
      <c r="CE78" s="698"/>
      <c r="CF78" s="698"/>
      <c r="CG78" s="698"/>
      <c r="CH78" s="698"/>
      <c r="CI78" s="699"/>
      <c r="CK78" s="631"/>
    </row>
    <row r="79" spans="1:89" s="63" customFormat="1" x14ac:dyDescent="0.2">
      <c r="A79" s="57"/>
      <c r="B79" s="632" t="s">
        <v>472</v>
      </c>
      <c r="C79" s="714" t="s">
        <v>473</v>
      </c>
      <c r="D79" s="634" t="s">
        <v>78</v>
      </c>
      <c r="E79" s="712" t="s">
        <v>251</v>
      </c>
      <c r="F79" s="713">
        <v>2</v>
      </c>
      <c r="G79" s="697">
        <v>3.8450000000000002</v>
      </c>
      <c r="H79" s="697">
        <v>4.032</v>
      </c>
      <c r="I79" s="697">
        <v>4.0389999999999997</v>
      </c>
      <c r="J79" s="697">
        <v>4.2649999999999997</v>
      </c>
      <c r="K79" s="697">
        <v>6.9530000000000003</v>
      </c>
      <c r="L79" s="697">
        <v>7.1689999999999996</v>
      </c>
      <c r="M79" s="698">
        <v>7.3849999999999998</v>
      </c>
      <c r="N79" s="698">
        <v>7.601</v>
      </c>
      <c r="O79" s="698">
        <v>8.2490000000000006</v>
      </c>
      <c r="P79" s="698">
        <v>8.2729999999999997</v>
      </c>
      <c r="Q79" s="698">
        <v>8.2970000000000006</v>
      </c>
      <c r="R79" s="698">
        <v>8.3209999999999997</v>
      </c>
      <c r="S79" s="698">
        <v>8.3450000000000006</v>
      </c>
      <c r="T79" s="698">
        <v>8.3689999999999998</v>
      </c>
      <c r="U79" s="698">
        <v>8.3930000000000007</v>
      </c>
      <c r="V79" s="698">
        <v>8.4169999999999998</v>
      </c>
      <c r="W79" s="698">
        <v>8.4410000000000007</v>
      </c>
      <c r="X79" s="698">
        <v>8.4649999999999999</v>
      </c>
      <c r="Y79" s="698">
        <v>8.4890000000000008</v>
      </c>
      <c r="Z79" s="698">
        <v>8.5129999999999999</v>
      </c>
      <c r="AA79" s="698">
        <v>8.5370000000000008</v>
      </c>
      <c r="AB79" s="698">
        <v>8.5609999999999999</v>
      </c>
      <c r="AC79" s="698">
        <v>8.5850000000000009</v>
      </c>
      <c r="AD79" s="698">
        <v>8.609</v>
      </c>
      <c r="AE79" s="698">
        <v>8.6329999999999991</v>
      </c>
      <c r="AF79" s="698">
        <v>8.657</v>
      </c>
      <c r="AG79" s="698">
        <v>8.6809999999999992</v>
      </c>
      <c r="AH79" s="698">
        <v>8.7050000000000001</v>
      </c>
      <c r="AI79" s="698">
        <v>8.7289999999999992</v>
      </c>
      <c r="AJ79" s="698">
        <v>8.7530000000000001</v>
      </c>
      <c r="AK79" s="698">
        <v>8.7769999999999992</v>
      </c>
      <c r="AL79" s="698"/>
      <c r="AM79" s="698"/>
      <c r="AN79" s="698"/>
      <c r="AO79" s="698"/>
      <c r="AP79" s="698"/>
      <c r="AQ79" s="698"/>
      <c r="AR79" s="698"/>
      <c r="AS79" s="698"/>
      <c r="AT79" s="698"/>
      <c r="AU79" s="698"/>
      <c r="AV79" s="698"/>
      <c r="AW79" s="698"/>
      <c r="AX79" s="698"/>
      <c r="AY79" s="698"/>
      <c r="AZ79" s="698"/>
      <c r="BA79" s="698"/>
      <c r="BB79" s="698"/>
      <c r="BC79" s="698"/>
      <c r="BD79" s="698"/>
      <c r="BE79" s="698"/>
      <c r="BF79" s="698"/>
      <c r="BG79" s="698"/>
      <c r="BH79" s="698"/>
      <c r="BI79" s="698"/>
      <c r="BJ79" s="698"/>
      <c r="BK79" s="698"/>
      <c r="BL79" s="698"/>
      <c r="BM79" s="698"/>
      <c r="BN79" s="698"/>
      <c r="BO79" s="698"/>
      <c r="BP79" s="698"/>
      <c r="BQ79" s="698"/>
      <c r="BR79" s="698"/>
      <c r="BS79" s="698"/>
      <c r="BT79" s="698"/>
      <c r="BU79" s="698"/>
      <c r="BV79" s="698"/>
      <c r="BW79" s="698"/>
      <c r="BX79" s="698"/>
      <c r="BY79" s="698"/>
      <c r="BZ79" s="698"/>
      <c r="CA79" s="698"/>
      <c r="CB79" s="698"/>
      <c r="CC79" s="698"/>
      <c r="CD79" s="698"/>
      <c r="CE79" s="698"/>
      <c r="CF79" s="698"/>
      <c r="CG79" s="698"/>
      <c r="CH79" s="698"/>
      <c r="CI79" s="699"/>
      <c r="CK79" s="631"/>
    </row>
    <row r="80" spans="1:89" s="63" customFormat="1" x14ac:dyDescent="0.2">
      <c r="A80" s="57"/>
      <c r="B80" s="632" t="s">
        <v>474</v>
      </c>
      <c r="C80" s="714" t="s">
        <v>475</v>
      </c>
      <c r="D80" s="634" t="s">
        <v>78</v>
      </c>
      <c r="E80" s="712" t="s">
        <v>251</v>
      </c>
      <c r="F80" s="713">
        <v>2</v>
      </c>
      <c r="G80" s="697">
        <v>0.77500000000000002</v>
      </c>
      <c r="H80" s="697">
        <v>0.80600000000000005</v>
      </c>
      <c r="I80" s="697">
        <v>0.76800000000000002</v>
      </c>
      <c r="J80" s="697">
        <v>0.78200000000000003</v>
      </c>
      <c r="K80" s="697">
        <v>1.4059999999999999</v>
      </c>
      <c r="L80" s="697">
        <v>1.4059999999999999</v>
      </c>
      <c r="M80" s="698">
        <v>1.4059999999999999</v>
      </c>
      <c r="N80" s="698">
        <v>1.4059999999999999</v>
      </c>
      <c r="O80" s="698">
        <v>0.78200000000000003</v>
      </c>
      <c r="P80" s="698">
        <v>0.78200000000000003</v>
      </c>
      <c r="Q80" s="698">
        <v>0.78200000000000003</v>
      </c>
      <c r="R80" s="698">
        <v>0.78200000000000003</v>
      </c>
      <c r="S80" s="698">
        <v>0.78200000000000003</v>
      </c>
      <c r="T80" s="698">
        <v>0.78200000000000003</v>
      </c>
      <c r="U80" s="698">
        <v>0.78200000000000003</v>
      </c>
      <c r="V80" s="698">
        <v>0.78200000000000003</v>
      </c>
      <c r="W80" s="698">
        <v>0.78200000000000003</v>
      </c>
      <c r="X80" s="698">
        <v>0.78200000000000003</v>
      </c>
      <c r="Y80" s="698">
        <v>0.78200000000000003</v>
      </c>
      <c r="Z80" s="698">
        <v>0.78200000000000003</v>
      </c>
      <c r="AA80" s="698">
        <v>0.78200000000000003</v>
      </c>
      <c r="AB80" s="698">
        <v>0.78200000000000003</v>
      </c>
      <c r="AC80" s="698">
        <v>0.78200000000000003</v>
      </c>
      <c r="AD80" s="698">
        <v>0.78200000000000003</v>
      </c>
      <c r="AE80" s="698">
        <v>0.78200000000000003</v>
      </c>
      <c r="AF80" s="698">
        <v>0.78200000000000003</v>
      </c>
      <c r="AG80" s="698">
        <v>0.78200000000000003</v>
      </c>
      <c r="AH80" s="698">
        <v>0.78200000000000003</v>
      </c>
      <c r="AI80" s="698">
        <v>0.78200000000000003</v>
      </c>
      <c r="AJ80" s="698">
        <v>0.78200000000000003</v>
      </c>
      <c r="AK80" s="698">
        <v>0.78200000000000003</v>
      </c>
      <c r="AL80" s="698"/>
      <c r="AM80" s="698"/>
      <c r="AN80" s="698"/>
      <c r="AO80" s="698"/>
      <c r="AP80" s="698"/>
      <c r="AQ80" s="698"/>
      <c r="AR80" s="698"/>
      <c r="AS80" s="698"/>
      <c r="AT80" s="698"/>
      <c r="AU80" s="698"/>
      <c r="AV80" s="698"/>
      <c r="AW80" s="698"/>
      <c r="AX80" s="698"/>
      <c r="AY80" s="698"/>
      <c r="AZ80" s="698"/>
      <c r="BA80" s="698"/>
      <c r="BB80" s="698"/>
      <c r="BC80" s="698"/>
      <c r="BD80" s="698"/>
      <c r="BE80" s="698"/>
      <c r="BF80" s="698"/>
      <c r="BG80" s="698"/>
      <c r="BH80" s="698"/>
      <c r="BI80" s="698"/>
      <c r="BJ80" s="698"/>
      <c r="BK80" s="698"/>
      <c r="BL80" s="698"/>
      <c r="BM80" s="698"/>
      <c r="BN80" s="698"/>
      <c r="BO80" s="698"/>
      <c r="BP80" s="698"/>
      <c r="BQ80" s="698"/>
      <c r="BR80" s="698"/>
      <c r="BS80" s="698"/>
      <c r="BT80" s="698"/>
      <c r="BU80" s="698"/>
      <c r="BV80" s="698"/>
      <c r="BW80" s="698"/>
      <c r="BX80" s="698"/>
      <c r="BY80" s="698"/>
      <c r="BZ80" s="698"/>
      <c r="CA80" s="698"/>
      <c r="CB80" s="698"/>
      <c r="CC80" s="698"/>
      <c r="CD80" s="698"/>
      <c r="CE80" s="698"/>
      <c r="CF80" s="698"/>
      <c r="CG80" s="698"/>
      <c r="CH80" s="698"/>
      <c r="CI80" s="699"/>
      <c r="CK80" s="631"/>
    </row>
    <row r="81" spans="1:89" s="63" customFormat="1" x14ac:dyDescent="0.2">
      <c r="A81" s="57"/>
      <c r="B81" s="715" t="s">
        <v>476</v>
      </c>
      <c r="C81" s="714" t="s">
        <v>477</v>
      </c>
      <c r="D81" s="716" t="s">
        <v>478</v>
      </c>
      <c r="E81" s="712" t="s">
        <v>251</v>
      </c>
      <c r="F81" s="713">
        <v>2</v>
      </c>
      <c r="G81" s="644">
        <f>SUM(G77:G80)</f>
        <v>13.673999999999999</v>
      </c>
      <c r="H81" s="644">
        <f t="shared" ref="H81:BS81" si="23">SUM(H77:H80)</f>
        <v>14.004000000000001</v>
      </c>
      <c r="I81" s="644">
        <f t="shared" si="23"/>
        <v>14.379999999999999</v>
      </c>
      <c r="J81" s="644">
        <f t="shared" si="23"/>
        <v>14.625</v>
      </c>
      <c r="K81" s="644">
        <f t="shared" si="23"/>
        <v>14.628000000000002</v>
      </c>
      <c r="L81" s="644">
        <f t="shared" si="23"/>
        <v>14.843999999999999</v>
      </c>
      <c r="M81" s="649">
        <f t="shared" si="23"/>
        <v>15.06</v>
      </c>
      <c r="N81" s="649">
        <f t="shared" si="23"/>
        <v>15.276000000000002</v>
      </c>
      <c r="O81" s="649">
        <f t="shared" si="23"/>
        <v>15.3</v>
      </c>
      <c r="P81" s="649">
        <f t="shared" si="23"/>
        <v>15.324</v>
      </c>
      <c r="Q81" s="649">
        <f t="shared" si="23"/>
        <v>15.348000000000001</v>
      </c>
      <c r="R81" s="649">
        <f t="shared" si="23"/>
        <v>15.372</v>
      </c>
      <c r="S81" s="649">
        <f t="shared" si="23"/>
        <v>15.396000000000001</v>
      </c>
      <c r="T81" s="649">
        <f t="shared" si="23"/>
        <v>15.42</v>
      </c>
      <c r="U81" s="649">
        <f t="shared" si="23"/>
        <v>15.444000000000001</v>
      </c>
      <c r="V81" s="649">
        <f t="shared" si="23"/>
        <v>15.468</v>
      </c>
      <c r="W81" s="649">
        <f t="shared" si="23"/>
        <v>15.492000000000001</v>
      </c>
      <c r="X81" s="649">
        <f t="shared" si="23"/>
        <v>15.516</v>
      </c>
      <c r="Y81" s="649">
        <f t="shared" si="23"/>
        <v>15.540000000000001</v>
      </c>
      <c r="Z81" s="649">
        <f t="shared" si="23"/>
        <v>15.564</v>
      </c>
      <c r="AA81" s="649">
        <f t="shared" si="23"/>
        <v>15.588000000000001</v>
      </c>
      <c r="AB81" s="649">
        <f t="shared" si="23"/>
        <v>15.612</v>
      </c>
      <c r="AC81" s="649">
        <f t="shared" si="23"/>
        <v>15.636000000000001</v>
      </c>
      <c r="AD81" s="649">
        <f t="shared" si="23"/>
        <v>15.66</v>
      </c>
      <c r="AE81" s="649">
        <f t="shared" si="23"/>
        <v>15.683999999999999</v>
      </c>
      <c r="AF81" s="649">
        <f t="shared" si="23"/>
        <v>15.708</v>
      </c>
      <c r="AG81" s="649">
        <f t="shared" si="23"/>
        <v>15.731999999999999</v>
      </c>
      <c r="AH81" s="649">
        <f t="shared" si="23"/>
        <v>15.756</v>
      </c>
      <c r="AI81" s="649">
        <f t="shared" si="23"/>
        <v>15.78</v>
      </c>
      <c r="AJ81" s="649">
        <f t="shared" si="23"/>
        <v>15.804</v>
      </c>
      <c r="AK81" s="649">
        <f t="shared" si="23"/>
        <v>15.827999999999999</v>
      </c>
      <c r="AL81" s="649">
        <f t="shared" si="23"/>
        <v>0</v>
      </c>
      <c r="AM81" s="649">
        <f t="shared" si="23"/>
        <v>0</v>
      </c>
      <c r="AN81" s="649">
        <f t="shared" si="23"/>
        <v>0</v>
      </c>
      <c r="AO81" s="649">
        <f t="shared" si="23"/>
        <v>0</v>
      </c>
      <c r="AP81" s="649">
        <f t="shared" si="23"/>
        <v>0</v>
      </c>
      <c r="AQ81" s="649">
        <f t="shared" si="23"/>
        <v>0</v>
      </c>
      <c r="AR81" s="649">
        <f t="shared" si="23"/>
        <v>0</v>
      </c>
      <c r="AS81" s="649">
        <f t="shared" si="23"/>
        <v>0</v>
      </c>
      <c r="AT81" s="649">
        <f t="shared" si="23"/>
        <v>0</v>
      </c>
      <c r="AU81" s="649">
        <f t="shared" si="23"/>
        <v>0</v>
      </c>
      <c r="AV81" s="649">
        <f t="shared" si="23"/>
        <v>0</v>
      </c>
      <c r="AW81" s="649">
        <f t="shared" si="23"/>
        <v>0</v>
      </c>
      <c r="AX81" s="649">
        <f t="shared" si="23"/>
        <v>0</v>
      </c>
      <c r="AY81" s="649">
        <f t="shared" si="23"/>
        <v>0</v>
      </c>
      <c r="AZ81" s="649">
        <f t="shared" si="23"/>
        <v>0</v>
      </c>
      <c r="BA81" s="649">
        <f t="shared" si="23"/>
        <v>0</v>
      </c>
      <c r="BB81" s="649">
        <f t="shared" si="23"/>
        <v>0</v>
      </c>
      <c r="BC81" s="649">
        <f t="shared" si="23"/>
        <v>0</v>
      </c>
      <c r="BD81" s="649">
        <f t="shared" si="23"/>
        <v>0</v>
      </c>
      <c r="BE81" s="649">
        <f t="shared" si="23"/>
        <v>0</v>
      </c>
      <c r="BF81" s="649">
        <f t="shared" si="23"/>
        <v>0</v>
      </c>
      <c r="BG81" s="649">
        <f t="shared" si="23"/>
        <v>0</v>
      </c>
      <c r="BH81" s="649">
        <f t="shared" si="23"/>
        <v>0</v>
      </c>
      <c r="BI81" s="649">
        <f t="shared" si="23"/>
        <v>0</v>
      </c>
      <c r="BJ81" s="649">
        <f t="shared" si="23"/>
        <v>0</v>
      </c>
      <c r="BK81" s="649">
        <f t="shared" si="23"/>
        <v>0</v>
      </c>
      <c r="BL81" s="649">
        <f t="shared" si="23"/>
        <v>0</v>
      </c>
      <c r="BM81" s="649">
        <f t="shared" si="23"/>
        <v>0</v>
      </c>
      <c r="BN81" s="649">
        <f t="shared" si="23"/>
        <v>0</v>
      </c>
      <c r="BO81" s="649">
        <f t="shared" si="23"/>
        <v>0</v>
      </c>
      <c r="BP81" s="649">
        <f t="shared" si="23"/>
        <v>0</v>
      </c>
      <c r="BQ81" s="649">
        <f t="shared" si="23"/>
        <v>0</v>
      </c>
      <c r="BR81" s="649">
        <f t="shared" si="23"/>
        <v>0</v>
      </c>
      <c r="BS81" s="649">
        <f t="shared" si="23"/>
        <v>0</v>
      </c>
      <c r="BT81" s="649">
        <f t="shared" ref="BT81:CI81" si="24">SUM(BT77:BT80)</f>
        <v>0</v>
      </c>
      <c r="BU81" s="649">
        <f t="shared" si="24"/>
        <v>0</v>
      </c>
      <c r="BV81" s="649">
        <f t="shared" si="24"/>
        <v>0</v>
      </c>
      <c r="BW81" s="649">
        <f t="shared" si="24"/>
        <v>0</v>
      </c>
      <c r="BX81" s="649">
        <f t="shared" si="24"/>
        <v>0</v>
      </c>
      <c r="BY81" s="649">
        <f t="shared" si="24"/>
        <v>0</v>
      </c>
      <c r="BZ81" s="649">
        <f t="shared" si="24"/>
        <v>0</v>
      </c>
      <c r="CA81" s="649">
        <f t="shared" si="24"/>
        <v>0</v>
      </c>
      <c r="CB81" s="649">
        <f t="shared" si="24"/>
        <v>0</v>
      </c>
      <c r="CC81" s="649">
        <f t="shared" si="24"/>
        <v>0</v>
      </c>
      <c r="CD81" s="649">
        <f t="shared" si="24"/>
        <v>0</v>
      </c>
      <c r="CE81" s="649">
        <f t="shared" si="24"/>
        <v>0</v>
      </c>
      <c r="CF81" s="649">
        <f t="shared" si="24"/>
        <v>0</v>
      </c>
      <c r="CG81" s="649">
        <f t="shared" si="24"/>
        <v>0</v>
      </c>
      <c r="CH81" s="649">
        <f t="shared" si="24"/>
        <v>0</v>
      </c>
      <c r="CI81" s="645">
        <f t="shared" si="24"/>
        <v>0</v>
      </c>
      <c r="CK81" s="631"/>
    </row>
    <row r="82" spans="1:89" s="63" customFormat="1" ht="28.5" x14ac:dyDescent="0.2">
      <c r="A82" s="57"/>
      <c r="B82" s="715" t="s">
        <v>479</v>
      </c>
      <c r="C82" s="714" t="s">
        <v>480</v>
      </c>
      <c r="D82" s="716" t="s">
        <v>481</v>
      </c>
      <c r="E82" s="712" t="s">
        <v>482</v>
      </c>
      <c r="F82" s="713">
        <v>1</v>
      </c>
      <c r="G82" s="675">
        <f>(G80+G79)/(G66+G74)</f>
        <v>2.4</v>
      </c>
      <c r="H82" s="675">
        <f t="shared" ref="H82:BS82" si="25">(H80+H79)/(H66+H74)</f>
        <v>2.3998015873015874</v>
      </c>
      <c r="I82" s="675">
        <f t="shared" si="25"/>
        <v>2.3832424392662368</v>
      </c>
      <c r="J82" s="675">
        <f t="shared" si="25"/>
        <v>2.3999048977650972</v>
      </c>
      <c r="K82" s="675">
        <f t="shared" si="25"/>
        <v>2.3999425782371517</v>
      </c>
      <c r="L82" s="675">
        <f t="shared" si="25"/>
        <v>2.3999440246291628</v>
      </c>
      <c r="M82" s="675">
        <f t="shared" si="25"/>
        <v>2.3999453999454001</v>
      </c>
      <c r="N82" s="675">
        <f t="shared" si="25"/>
        <v>2.3999467092992273</v>
      </c>
      <c r="O82" s="675">
        <f t="shared" si="25"/>
        <v>2.3999468509168222</v>
      </c>
      <c r="P82" s="675">
        <f t="shared" si="25"/>
        <v>2.3999469917837271</v>
      </c>
      <c r="Q82" s="675">
        <f t="shared" si="25"/>
        <v>2.3999471319058956</v>
      </c>
      <c r="R82" s="675">
        <f t="shared" si="25"/>
        <v>2.3999472712892178</v>
      </c>
      <c r="S82" s="675">
        <f t="shared" si="25"/>
        <v>2.3999474099395224</v>
      </c>
      <c r="T82" s="675">
        <f t="shared" si="25"/>
        <v>2.3999475478625762</v>
      </c>
      <c r="U82" s="675">
        <f t="shared" si="25"/>
        <v>2.3999476850640873</v>
      </c>
      <c r="V82" s="675">
        <f t="shared" si="25"/>
        <v>2.3999478215497012</v>
      </c>
      <c r="W82" s="675">
        <f t="shared" si="25"/>
        <v>2.3999479573250082</v>
      </c>
      <c r="X82" s="675">
        <f t="shared" si="25"/>
        <v>2.3999480923955376</v>
      </c>
      <c r="Y82" s="675">
        <f t="shared" si="25"/>
        <v>2.3999482267667633</v>
      </c>
      <c r="Z82" s="675">
        <f t="shared" si="25"/>
        <v>2.3999483604441019</v>
      </c>
      <c r="AA82" s="675">
        <f t="shared" si="25"/>
        <v>2.3999484934329147</v>
      </c>
      <c r="AB82" s="675">
        <f t="shared" si="25"/>
        <v>2.399948625738507</v>
      </c>
      <c r="AC82" s="675">
        <f t="shared" si="25"/>
        <v>2.3999487573661309</v>
      </c>
      <c r="AD82" s="675">
        <f t="shared" si="25"/>
        <v>2.3999488883209836</v>
      </c>
      <c r="AE82" s="675">
        <f t="shared" si="25"/>
        <v>2.3999490186082104</v>
      </c>
      <c r="AF82" s="675">
        <f t="shared" si="25"/>
        <v>2.3999491482329036</v>
      </c>
      <c r="AG82" s="675">
        <f t="shared" si="25"/>
        <v>2.3999492772001041</v>
      </c>
      <c r="AH82" s="675">
        <f t="shared" si="25"/>
        <v>2.3999494055148016</v>
      </c>
      <c r="AI82" s="675">
        <f t="shared" si="25"/>
        <v>2.3999495331819354</v>
      </c>
      <c r="AJ82" s="675">
        <f t="shared" si="25"/>
        <v>2.3999496602063961</v>
      </c>
      <c r="AK82" s="675">
        <f t="shared" si="25"/>
        <v>2.3999497865930235</v>
      </c>
      <c r="AL82" s="675">
        <f t="shared" si="25"/>
        <v>0</v>
      </c>
      <c r="AM82" s="675">
        <f t="shared" si="25"/>
        <v>0</v>
      </c>
      <c r="AN82" s="675">
        <f t="shared" si="25"/>
        <v>0</v>
      </c>
      <c r="AO82" s="675">
        <f t="shared" si="25"/>
        <v>0</v>
      </c>
      <c r="AP82" s="675">
        <f t="shared" si="25"/>
        <v>0</v>
      </c>
      <c r="AQ82" s="675">
        <f t="shared" si="25"/>
        <v>0</v>
      </c>
      <c r="AR82" s="675">
        <f t="shared" si="25"/>
        <v>0</v>
      </c>
      <c r="AS82" s="675">
        <f t="shared" si="25"/>
        <v>0</v>
      </c>
      <c r="AT82" s="675">
        <f t="shared" si="25"/>
        <v>0</v>
      </c>
      <c r="AU82" s="675">
        <f t="shared" si="25"/>
        <v>0</v>
      </c>
      <c r="AV82" s="675">
        <f t="shared" si="25"/>
        <v>0</v>
      </c>
      <c r="AW82" s="675">
        <f t="shared" si="25"/>
        <v>0</v>
      </c>
      <c r="AX82" s="675">
        <f t="shared" si="25"/>
        <v>0</v>
      </c>
      <c r="AY82" s="675">
        <f t="shared" si="25"/>
        <v>0</v>
      </c>
      <c r="AZ82" s="675">
        <f t="shared" si="25"/>
        <v>0</v>
      </c>
      <c r="BA82" s="675">
        <f t="shared" si="25"/>
        <v>0</v>
      </c>
      <c r="BB82" s="675">
        <f t="shared" si="25"/>
        <v>0</v>
      </c>
      <c r="BC82" s="675">
        <f t="shared" si="25"/>
        <v>0</v>
      </c>
      <c r="BD82" s="675">
        <f t="shared" si="25"/>
        <v>0</v>
      </c>
      <c r="BE82" s="675">
        <f t="shared" si="25"/>
        <v>0</v>
      </c>
      <c r="BF82" s="675">
        <f t="shared" si="25"/>
        <v>0</v>
      </c>
      <c r="BG82" s="675">
        <f t="shared" si="25"/>
        <v>0</v>
      </c>
      <c r="BH82" s="675">
        <f t="shared" si="25"/>
        <v>0</v>
      </c>
      <c r="BI82" s="675">
        <f t="shared" si="25"/>
        <v>0</v>
      </c>
      <c r="BJ82" s="675">
        <f t="shared" si="25"/>
        <v>0</v>
      </c>
      <c r="BK82" s="675">
        <f t="shared" si="25"/>
        <v>0</v>
      </c>
      <c r="BL82" s="675">
        <f t="shared" si="25"/>
        <v>0</v>
      </c>
      <c r="BM82" s="675">
        <f t="shared" si="25"/>
        <v>0</v>
      </c>
      <c r="BN82" s="675">
        <f t="shared" si="25"/>
        <v>0</v>
      </c>
      <c r="BO82" s="675">
        <f t="shared" si="25"/>
        <v>0</v>
      </c>
      <c r="BP82" s="675">
        <f t="shared" si="25"/>
        <v>0</v>
      </c>
      <c r="BQ82" s="675">
        <f t="shared" si="25"/>
        <v>0</v>
      </c>
      <c r="BR82" s="675">
        <f t="shared" si="25"/>
        <v>0</v>
      </c>
      <c r="BS82" s="675">
        <f t="shared" si="25"/>
        <v>0</v>
      </c>
      <c r="BT82" s="675">
        <f t="shared" ref="BT82:CI82" si="26">(BT80+BT79)/(BT66+BT74)</f>
        <v>0</v>
      </c>
      <c r="BU82" s="675">
        <f t="shared" si="26"/>
        <v>0</v>
      </c>
      <c r="BV82" s="675">
        <f t="shared" si="26"/>
        <v>0</v>
      </c>
      <c r="BW82" s="675">
        <f t="shared" si="26"/>
        <v>0</v>
      </c>
      <c r="BX82" s="675">
        <f t="shared" si="26"/>
        <v>0</v>
      </c>
      <c r="BY82" s="675">
        <f t="shared" si="26"/>
        <v>0</v>
      </c>
      <c r="BZ82" s="675">
        <f t="shared" si="26"/>
        <v>0</v>
      </c>
      <c r="CA82" s="675">
        <f t="shared" si="26"/>
        <v>0</v>
      </c>
      <c r="CB82" s="675">
        <f t="shared" si="26"/>
        <v>0</v>
      </c>
      <c r="CC82" s="675">
        <f t="shared" si="26"/>
        <v>0</v>
      </c>
      <c r="CD82" s="675">
        <f t="shared" si="26"/>
        <v>0</v>
      </c>
      <c r="CE82" s="675">
        <f t="shared" si="26"/>
        <v>0</v>
      </c>
      <c r="CF82" s="675">
        <f t="shared" si="26"/>
        <v>0</v>
      </c>
      <c r="CG82" s="675">
        <f t="shared" si="26"/>
        <v>0</v>
      </c>
      <c r="CH82" s="675">
        <f t="shared" si="26"/>
        <v>0</v>
      </c>
      <c r="CI82" s="675">
        <f t="shared" si="26"/>
        <v>0</v>
      </c>
      <c r="CK82" s="631"/>
    </row>
    <row r="83" spans="1:89" s="63" customFormat="1" ht="28.5" x14ac:dyDescent="0.2">
      <c r="A83" s="57"/>
      <c r="B83" s="715" t="s">
        <v>483</v>
      </c>
      <c r="C83" s="714" t="s">
        <v>484</v>
      </c>
      <c r="D83" s="716" t="s">
        <v>485</v>
      </c>
      <c r="E83" s="712" t="s">
        <v>282</v>
      </c>
      <c r="F83" s="713">
        <v>1</v>
      </c>
      <c r="G83" s="717">
        <f>G66/(G66+G74)</f>
        <v>0.83220779220779229</v>
      </c>
      <c r="H83" s="717">
        <f t="shared" ref="H83:BS83" si="27">H66/(H66+H74)</f>
        <v>0.83333333333333337</v>
      </c>
      <c r="I83" s="717">
        <f t="shared" si="27"/>
        <v>0.84134853743182947</v>
      </c>
      <c r="J83" s="717">
        <f t="shared" si="27"/>
        <v>0.84498335710889205</v>
      </c>
      <c r="K83" s="717">
        <f t="shared" si="27"/>
        <v>0.8317542348550101</v>
      </c>
      <c r="L83" s="717">
        <f t="shared" si="27"/>
        <v>0.83599216344808291</v>
      </c>
      <c r="M83" s="718">
        <f t="shared" si="27"/>
        <v>0.8400218400218401</v>
      </c>
      <c r="N83" s="718">
        <f t="shared" si="27"/>
        <v>0.84385824673594456</v>
      </c>
      <c r="O83" s="718">
        <f t="shared" si="27"/>
        <v>0.84427318628753656</v>
      </c>
      <c r="P83" s="718">
        <f t="shared" si="27"/>
        <v>0.84468592631857942</v>
      </c>
      <c r="Q83" s="718">
        <f t="shared" si="27"/>
        <v>0.845096484271742</v>
      </c>
      <c r="R83" s="718">
        <f t="shared" si="27"/>
        <v>0.84550487740574742</v>
      </c>
      <c r="S83" s="718">
        <f t="shared" si="27"/>
        <v>0.84591112279779124</v>
      </c>
      <c r="T83" s="718">
        <f t="shared" si="27"/>
        <v>0.84631523734592184</v>
      </c>
      <c r="U83" s="718">
        <f t="shared" si="27"/>
        <v>0.84671723777138375</v>
      </c>
      <c r="V83" s="718">
        <f t="shared" si="27"/>
        <v>0.84711714062092347</v>
      </c>
      <c r="W83" s="718">
        <f t="shared" si="27"/>
        <v>0.84751496226906053</v>
      </c>
      <c r="X83" s="718">
        <f t="shared" si="27"/>
        <v>0.84791071892032177</v>
      </c>
      <c r="Y83" s="718">
        <f t="shared" si="27"/>
        <v>0.84830442661144179</v>
      </c>
      <c r="Z83" s="718">
        <f t="shared" si="27"/>
        <v>0.84869610121352945</v>
      </c>
      <c r="AA83" s="718">
        <f t="shared" si="27"/>
        <v>0.84908575843420031</v>
      </c>
      <c r="AB83" s="718">
        <f t="shared" si="27"/>
        <v>0.84947341381967623</v>
      </c>
      <c r="AC83" s="718">
        <f t="shared" si="27"/>
        <v>0.84985908275685362</v>
      </c>
      <c r="AD83" s="718">
        <f t="shared" si="27"/>
        <v>0.85024278047533852</v>
      </c>
      <c r="AE83" s="718">
        <f t="shared" si="27"/>
        <v>0.85062452204945183</v>
      </c>
      <c r="AF83" s="718">
        <f t="shared" si="27"/>
        <v>0.85100432240020329</v>
      </c>
      <c r="AG83" s="718">
        <f t="shared" si="27"/>
        <v>0.85138219629723544</v>
      </c>
      <c r="AH83" s="718">
        <f t="shared" si="27"/>
        <v>0.85175815836073854</v>
      </c>
      <c r="AI83" s="718">
        <f t="shared" si="27"/>
        <v>0.85213222306333569</v>
      </c>
      <c r="AJ83" s="718">
        <f t="shared" si="27"/>
        <v>0.85250440473194045</v>
      </c>
      <c r="AK83" s="718">
        <f t="shared" si="27"/>
        <v>0.85287471754958555</v>
      </c>
      <c r="AL83" s="718">
        <f t="shared" si="27"/>
        <v>1</v>
      </c>
      <c r="AM83" s="718">
        <f t="shared" si="27"/>
        <v>1</v>
      </c>
      <c r="AN83" s="718">
        <f t="shared" si="27"/>
        <v>1</v>
      </c>
      <c r="AO83" s="718">
        <f t="shared" si="27"/>
        <v>1</v>
      </c>
      <c r="AP83" s="718">
        <f t="shared" si="27"/>
        <v>1</v>
      </c>
      <c r="AQ83" s="718">
        <f t="shared" si="27"/>
        <v>1</v>
      </c>
      <c r="AR83" s="718">
        <f t="shared" si="27"/>
        <v>1</v>
      </c>
      <c r="AS83" s="718">
        <f t="shared" si="27"/>
        <v>1</v>
      </c>
      <c r="AT83" s="718">
        <f t="shared" si="27"/>
        <v>1</v>
      </c>
      <c r="AU83" s="718">
        <f t="shared" si="27"/>
        <v>1</v>
      </c>
      <c r="AV83" s="718">
        <f t="shared" si="27"/>
        <v>1</v>
      </c>
      <c r="AW83" s="718">
        <f t="shared" si="27"/>
        <v>1</v>
      </c>
      <c r="AX83" s="718">
        <f t="shared" si="27"/>
        <v>1</v>
      </c>
      <c r="AY83" s="718">
        <f t="shared" si="27"/>
        <v>1</v>
      </c>
      <c r="AZ83" s="718">
        <f t="shared" si="27"/>
        <v>1</v>
      </c>
      <c r="BA83" s="718">
        <f t="shared" si="27"/>
        <v>1</v>
      </c>
      <c r="BB83" s="718">
        <f t="shared" si="27"/>
        <v>1</v>
      </c>
      <c r="BC83" s="718">
        <f t="shared" si="27"/>
        <v>1</v>
      </c>
      <c r="BD83" s="718">
        <f t="shared" si="27"/>
        <v>1</v>
      </c>
      <c r="BE83" s="718">
        <f t="shared" si="27"/>
        <v>1</v>
      </c>
      <c r="BF83" s="718">
        <f t="shared" si="27"/>
        <v>1</v>
      </c>
      <c r="BG83" s="718">
        <f t="shared" si="27"/>
        <v>1</v>
      </c>
      <c r="BH83" s="718">
        <f t="shared" si="27"/>
        <v>1</v>
      </c>
      <c r="BI83" s="718">
        <f t="shared" si="27"/>
        <v>1</v>
      </c>
      <c r="BJ83" s="718">
        <f t="shared" si="27"/>
        <v>1</v>
      </c>
      <c r="BK83" s="718">
        <f t="shared" si="27"/>
        <v>1</v>
      </c>
      <c r="BL83" s="718">
        <f t="shared" si="27"/>
        <v>1</v>
      </c>
      <c r="BM83" s="718">
        <f t="shared" si="27"/>
        <v>1</v>
      </c>
      <c r="BN83" s="718">
        <f t="shared" si="27"/>
        <v>1</v>
      </c>
      <c r="BO83" s="718">
        <f t="shared" si="27"/>
        <v>1</v>
      </c>
      <c r="BP83" s="718">
        <f t="shared" si="27"/>
        <v>1</v>
      </c>
      <c r="BQ83" s="718">
        <f t="shared" si="27"/>
        <v>1</v>
      </c>
      <c r="BR83" s="718">
        <f t="shared" si="27"/>
        <v>1</v>
      </c>
      <c r="BS83" s="718">
        <f t="shared" si="27"/>
        <v>1</v>
      </c>
      <c r="BT83" s="718">
        <f t="shared" ref="BT83:CI83" si="28">BT66/(BT66+BT74)</f>
        <v>1</v>
      </c>
      <c r="BU83" s="718">
        <f t="shared" si="28"/>
        <v>1</v>
      </c>
      <c r="BV83" s="718">
        <f t="shared" si="28"/>
        <v>1</v>
      </c>
      <c r="BW83" s="718">
        <f t="shared" si="28"/>
        <v>1</v>
      </c>
      <c r="BX83" s="718">
        <f t="shared" si="28"/>
        <v>1</v>
      </c>
      <c r="BY83" s="718">
        <f t="shared" si="28"/>
        <v>1</v>
      </c>
      <c r="BZ83" s="718">
        <f t="shared" si="28"/>
        <v>1</v>
      </c>
      <c r="CA83" s="718">
        <f t="shared" si="28"/>
        <v>1</v>
      </c>
      <c r="CB83" s="718">
        <f t="shared" si="28"/>
        <v>1</v>
      </c>
      <c r="CC83" s="718">
        <f t="shared" si="28"/>
        <v>1</v>
      </c>
      <c r="CD83" s="718">
        <f t="shared" si="28"/>
        <v>1</v>
      </c>
      <c r="CE83" s="718">
        <f t="shared" si="28"/>
        <v>1</v>
      </c>
      <c r="CF83" s="718">
        <f t="shared" si="28"/>
        <v>1</v>
      </c>
      <c r="CG83" s="718">
        <f t="shared" si="28"/>
        <v>1</v>
      </c>
      <c r="CH83" s="718">
        <f t="shared" si="28"/>
        <v>1</v>
      </c>
      <c r="CI83" s="719">
        <f t="shared" si="28"/>
        <v>1</v>
      </c>
      <c r="CK83" s="631"/>
    </row>
    <row r="84" spans="1:89" s="63" customFormat="1" ht="28.5" x14ac:dyDescent="0.2">
      <c r="A84" s="57"/>
      <c r="B84" s="720" t="s">
        <v>486</v>
      </c>
      <c r="C84" s="721" t="s">
        <v>487</v>
      </c>
      <c r="D84" s="722" t="s">
        <v>488</v>
      </c>
      <c r="E84" s="723" t="s">
        <v>282</v>
      </c>
      <c r="F84" s="724">
        <v>1</v>
      </c>
      <c r="G84" s="725">
        <f>(G66)/(G66+G75+G74+G73)</f>
        <v>0.82619907168643636</v>
      </c>
      <c r="H84" s="725">
        <f t="shared" ref="H84:BS84" si="29">(H66)/(H66+H75+H74+H73)</f>
        <v>0.82922013820335638</v>
      </c>
      <c r="I84" s="725">
        <f t="shared" si="29"/>
        <v>0.82498784637822076</v>
      </c>
      <c r="J84" s="725">
        <f t="shared" si="29"/>
        <v>0.83702308054639663</v>
      </c>
      <c r="K84" s="725">
        <f t="shared" si="29"/>
        <v>0.82700542392235232</v>
      </c>
      <c r="L84" s="725">
        <f t="shared" si="29"/>
        <v>0.83133871416643479</v>
      </c>
      <c r="M84" s="725">
        <f t="shared" si="29"/>
        <v>0.83546022264458319</v>
      </c>
      <c r="N84" s="725">
        <f t="shared" si="29"/>
        <v>0.83938510469122718</v>
      </c>
      <c r="O84" s="725">
        <f t="shared" si="29"/>
        <v>0.83980967486122127</v>
      </c>
      <c r="P84" s="725">
        <f t="shared" si="29"/>
        <v>0.84023200632744532</v>
      </c>
      <c r="Q84" s="725">
        <f t="shared" si="29"/>
        <v>0.84065211674993423</v>
      </c>
      <c r="R84" s="725">
        <f t="shared" si="29"/>
        <v>0.84107002360346184</v>
      </c>
      <c r="S84" s="725">
        <f t="shared" si="29"/>
        <v>0.84148574417996336</v>
      </c>
      <c r="T84" s="725">
        <f t="shared" si="29"/>
        <v>0.84189929559092092</v>
      </c>
      <c r="U84" s="725">
        <f t="shared" si="29"/>
        <v>0.8423106947697111</v>
      </c>
      <c r="V84" s="725">
        <f t="shared" si="29"/>
        <v>0.84271995847391634</v>
      </c>
      <c r="W84" s="725">
        <f t="shared" si="29"/>
        <v>0.84312710328760021</v>
      </c>
      <c r="X84" s="725">
        <f t="shared" si="29"/>
        <v>0.84353214562354761</v>
      </c>
      <c r="Y84" s="725">
        <f t="shared" si="29"/>
        <v>0.84393510172546993</v>
      </c>
      <c r="Z84" s="725">
        <f t="shared" si="29"/>
        <v>0.84433598767017715</v>
      </c>
      <c r="AA84" s="725">
        <f t="shared" si="29"/>
        <v>0.84473481936971551</v>
      </c>
      <c r="AB84" s="725">
        <f t="shared" si="29"/>
        <v>0.84513161257347291</v>
      </c>
      <c r="AC84" s="725">
        <f t="shared" si="29"/>
        <v>0.84552638287025228</v>
      </c>
      <c r="AD84" s="725">
        <f t="shared" si="29"/>
        <v>0.84591914569031268</v>
      </c>
      <c r="AE84" s="725">
        <f t="shared" si="29"/>
        <v>0.84630991630738006</v>
      </c>
      <c r="AF84" s="725">
        <f t="shared" si="29"/>
        <v>0.84669870984062723</v>
      </c>
      <c r="AG84" s="725">
        <f t="shared" si="29"/>
        <v>0.84708554125662361</v>
      </c>
      <c r="AH84" s="725">
        <f t="shared" si="29"/>
        <v>0.84747042537125583</v>
      </c>
      <c r="AI84" s="725">
        <f t="shared" si="29"/>
        <v>0.84785337685161921</v>
      </c>
      <c r="AJ84" s="725">
        <f t="shared" si="29"/>
        <v>0.84823441021788115</v>
      </c>
      <c r="AK84" s="725">
        <f t="shared" si="29"/>
        <v>0.84861353984511601</v>
      </c>
      <c r="AL84" s="725">
        <f t="shared" si="29"/>
        <v>1</v>
      </c>
      <c r="AM84" s="725">
        <f t="shared" si="29"/>
        <v>1</v>
      </c>
      <c r="AN84" s="725">
        <f t="shared" si="29"/>
        <v>1</v>
      </c>
      <c r="AO84" s="725">
        <f t="shared" si="29"/>
        <v>1</v>
      </c>
      <c r="AP84" s="725">
        <f t="shared" si="29"/>
        <v>1</v>
      </c>
      <c r="AQ84" s="725">
        <f t="shared" si="29"/>
        <v>1</v>
      </c>
      <c r="AR84" s="725">
        <f t="shared" si="29"/>
        <v>1</v>
      </c>
      <c r="AS84" s="725">
        <f t="shared" si="29"/>
        <v>1</v>
      </c>
      <c r="AT84" s="725">
        <f t="shared" si="29"/>
        <v>1</v>
      </c>
      <c r="AU84" s="725">
        <f t="shared" si="29"/>
        <v>1</v>
      </c>
      <c r="AV84" s="725">
        <f t="shared" si="29"/>
        <v>1</v>
      </c>
      <c r="AW84" s="725">
        <f t="shared" si="29"/>
        <v>1</v>
      </c>
      <c r="AX84" s="725">
        <f t="shared" si="29"/>
        <v>1</v>
      </c>
      <c r="AY84" s="725">
        <f t="shared" si="29"/>
        <v>1</v>
      </c>
      <c r="AZ84" s="725">
        <f t="shared" si="29"/>
        <v>1</v>
      </c>
      <c r="BA84" s="725">
        <f t="shared" si="29"/>
        <v>1</v>
      </c>
      <c r="BB84" s="725">
        <f t="shared" si="29"/>
        <v>1</v>
      </c>
      <c r="BC84" s="725">
        <f t="shared" si="29"/>
        <v>1</v>
      </c>
      <c r="BD84" s="725">
        <f t="shared" si="29"/>
        <v>1</v>
      </c>
      <c r="BE84" s="725">
        <f t="shared" si="29"/>
        <v>1</v>
      </c>
      <c r="BF84" s="725">
        <f t="shared" si="29"/>
        <v>1</v>
      </c>
      <c r="BG84" s="725">
        <f t="shared" si="29"/>
        <v>1</v>
      </c>
      <c r="BH84" s="725">
        <f t="shared" si="29"/>
        <v>1</v>
      </c>
      <c r="BI84" s="725">
        <f t="shared" si="29"/>
        <v>1</v>
      </c>
      <c r="BJ84" s="725">
        <f t="shared" si="29"/>
        <v>1</v>
      </c>
      <c r="BK84" s="725">
        <f t="shared" si="29"/>
        <v>1</v>
      </c>
      <c r="BL84" s="725">
        <f t="shared" si="29"/>
        <v>1</v>
      </c>
      <c r="BM84" s="725">
        <f t="shared" si="29"/>
        <v>1</v>
      </c>
      <c r="BN84" s="725">
        <f t="shared" si="29"/>
        <v>1</v>
      </c>
      <c r="BO84" s="725">
        <f t="shared" si="29"/>
        <v>1</v>
      </c>
      <c r="BP84" s="725">
        <f t="shared" si="29"/>
        <v>1</v>
      </c>
      <c r="BQ84" s="725">
        <f t="shared" si="29"/>
        <v>1</v>
      </c>
      <c r="BR84" s="725">
        <f t="shared" si="29"/>
        <v>1</v>
      </c>
      <c r="BS84" s="725">
        <f t="shared" si="29"/>
        <v>1</v>
      </c>
      <c r="BT84" s="725">
        <f t="shared" ref="BT84:CI84" si="30">(BT66)/(BT66+BT75+BT74+BT73)</f>
        <v>1</v>
      </c>
      <c r="BU84" s="725">
        <f t="shared" si="30"/>
        <v>1</v>
      </c>
      <c r="BV84" s="725">
        <f t="shared" si="30"/>
        <v>1</v>
      </c>
      <c r="BW84" s="725">
        <f t="shared" si="30"/>
        <v>1</v>
      </c>
      <c r="BX84" s="725">
        <f t="shared" si="30"/>
        <v>1</v>
      </c>
      <c r="BY84" s="725">
        <f t="shared" si="30"/>
        <v>1</v>
      </c>
      <c r="BZ84" s="725">
        <f t="shared" si="30"/>
        <v>1</v>
      </c>
      <c r="CA84" s="725">
        <f t="shared" si="30"/>
        <v>1</v>
      </c>
      <c r="CB84" s="725">
        <f t="shared" si="30"/>
        <v>1</v>
      </c>
      <c r="CC84" s="725">
        <f t="shared" si="30"/>
        <v>1</v>
      </c>
      <c r="CD84" s="725">
        <f t="shared" si="30"/>
        <v>1</v>
      </c>
      <c r="CE84" s="725">
        <f t="shared" si="30"/>
        <v>1</v>
      </c>
      <c r="CF84" s="725">
        <f t="shared" si="30"/>
        <v>1</v>
      </c>
      <c r="CG84" s="725">
        <f t="shared" si="30"/>
        <v>1</v>
      </c>
      <c r="CH84" s="725">
        <f t="shared" si="30"/>
        <v>1</v>
      </c>
      <c r="CI84" s="725">
        <f t="shared" si="30"/>
        <v>1</v>
      </c>
      <c r="CK84" s="631"/>
    </row>
    <row r="85" spans="1:89" s="63" customFormat="1" ht="28.5" x14ac:dyDescent="0.2">
      <c r="A85" s="57"/>
      <c r="B85" s="726" t="s">
        <v>489</v>
      </c>
      <c r="C85" s="727" t="s">
        <v>150</v>
      </c>
      <c r="D85" s="727" t="s">
        <v>490</v>
      </c>
      <c r="E85" s="727" t="s">
        <v>141</v>
      </c>
      <c r="F85" s="728">
        <v>2</v>
      </c>
      <c r="G85" s="729">
        <f>SUM(G45:G47)+G43+G54+G59+G60+G53</f>
        <v>4.63</v>
      </c>
      <c r="H85" s="729">
        <f t="shared" ref="H85:AK85" si="31">SUM(H45:H47)+H43+H54+H59+H60+H53</f>
        <v>3.92</v>
      </c>
      <c r="I85" s="729">
        <f t="shared" si="31"/>
        <v>3.8879999999999999</v>
      </c>
      <c r="J85" s="729">
        <f t="shared" si="31"/>
        <v>5.3819999999999997</v>
      </c>
      <c r="K85" s="729">
        <f t="shared" si="31"/>
        <v>5.4399999999999995</v>
      </c>
      <c r="L85" s="729">
        <f t="shared" si="31"/>
        <v>5.4509999999999987</v>
      </c>
      <c r="M85" s="729">
        <f t="shared" si="31"/>
        <v>5.4870000000000001</v>
      </c>
      <c r="N85" s="729">
        <f t="shared" si="31"/>
        <v>5.5229999999999997</v>
      </c>
      <c r="O85" s="729">
        <f t="shared" si="31"/>
        <v>5.5640000000000001</v>
      </c>
      <c r="P85" s="729">
        <f t="shared" si="31"/>
        <v>5.57</v>
      </c>
      <c r="Q85" s="729">
        <f t="shared" si="31"/>
        <v>5.5510000000000002</v>
      </c>
      <c r="R85" s="729">
        <f t="shared" si="31"/>
        <v>5.572000000000001</v>
      </c>
      <c r="S85" s="729">
        <f t="shared" si="31"/>
        <v>5.5730000000000004</v>
      </c>
      <c r="T85" s="729">
        <f t="shared" si="31"/>
        <v>5.604000000000001</v>
      </c>
      <c r="U85" s="729">
        <f t="shared" si="31"/>
        <v>5.5850000000000009</v>
      </c>
      <c r="V85" s="729">
        <f t="shared" si="31"/>
        <v>5.6010000000000009</v>
      </c>
      <c r="W85" s="729">
        <f t="shared" si="31"/>
        <v>5.6070000000000011</v>
      </c>
      <c r="X85" s="729">
        <f t="shared" si="31"/>
        <v>5.6380000000000017</v>
      </c>
      <c r="Y85" s="729">
        <f t="shared" si="31"/>
        <v>5.6540000000000017</v>
      </c>
      <c r="Z85" s="729">
        <f t="shared" si="31"/>
        <v>5.6350000000000016</v>
      </c>
      <c r="AA85" s="729">
        <f t="shared" si="31"/>
        <v>5.6560000000000024</v>
      </c>
      <c r="AB85" s="729">
        <f t="shared" si="31"/>
        <v>5.647000000000002</v>
      </c>
      <c r="AC85" s="729">
        <f t="shared" si="31"/>
        <v>5.6880000000000024</v>
      </c>
      <c r="AD85" s="729">
        <f t="shared" si="31"/>
        <v>5.6690000000000023</v>
      </c>
      <c r="AE85" s="729">
        <f t="shared" si="31"/>
        <v>5.6750000000000007</v>
      </c>
      <c r="AF85" s="729">
        <f t="shared" si="31"/>
        <v>5.6910000000000025</v>
      </c>
      <c r="AG85" s="729">
        <f t="shared" si="31"/>
        <v>5.6970000000000027</v>
      </c>
      <c r="AH85" s="729">
        <f t="shared" si="31"/>
        <v>5.7280000000000015</v>
      </c>
      <c r="AI85" s="729">
        <f t="shared" si="31"/>
        <v>5.7440000000000015</v>
      </c>
      <c r="AJ85" s="729">
        <f t="shared" si="31"/>
        <v>5.7250000000000014</v>
      </c>
      <c r="AK85" s="729">
        <f t="shared" si="31"/>
        <v>5.7460000000000022</v>
      </c>
      <c r="AL85" s="729">
        <f t="shared" ref="AL85" si="32">SUM(AL43:AL47)+AL54+AL59+AL60+AL53</f>
        <v>0</v>
      </c>
      <c r="AM85" s="729">
        <f t="shared" ref="AM85:BR85" si="33">SUM(AM43:AM47)+AM54+AM59+AM60+AM53</f>
        <v>0</v>
      </c>
      <c r="AN85" s="729">
        <f t="shared" si="33"/>
        <v>0</v>
      </c>
      <c r="AO85" s="729">
        <f t="shared" si="33"/>
        <v>0</v>
      </c>
      <c r="AP85" s="729">
        <f t="shared" si="33"/>
        <v>0</v>
      </c>
      <c r="AQ85" s="729">
        <f t="shared" si="33"/>
        <v>0</v>
      </c>
      <c r="AR85" s="729">
        <f t="shared" si="33"/>
        <v>0</v>
      </c>
      <c r="AS85" s="729">
        <f t="shared" si="33"/>
        <v>0</v>
      </c>
      <c r="AT85" s="729">
        <f t="shared" si="33"/>
        <v>0</v>
      </c>
      <c r="AU85" s="729">
        <f t="shared" si="33"/>
        <v>0</v>
      </c>
      <c r="AV85" s="729">
        <f t="shared" si="33"/>
        <v>0</v>
      </c>
      <c r="AW85" s="729">
        <f t="shared" si="33"/>
        <v>0</v>
      </c>
      <c r="AX85" s="729">
        <f t="shared" si="33"/>
        <v>0</v>
      </c>
      <c r="AY85" s="729">
        <f t="shared" si="33"/>
        <v>0</v>
      </c>
      <c r="AZ85" s="729">
        <f t="shared" si="33"/>
        <v>0</v>
      </c>
      <c r="BA85" s="729">
        <f t="shared" si="33"/>
        <v>0</v>
      </c>
      <c r="BB85" s="729">
        <f t="shared" si="33"/>
        <v>0</v>
      </c>
      <c r="BC85" s="729">
        <f t="shared" si="33"/>
        <v>0</v>
      </c>
      <c r="BD85" s="729">
        <f t="shared" si="33"/>
        <v>0</v>
      </c>
      <c r="BE85" s="729">
        <f t="shared" si="33"/>
        <v>0</v>
      </c>
      <c r="BF85" s="729">
        <f t="shared" si="33"/>
        <v>0</v>
      </c>
      <c r="BG85" s="729">
        <f t="shared" si="33"/>
        <v>0</v>
      </c>
      <c r="BH85" s="729">
        <f t="shared" si="33"/>
        <v>0</v>
      </c>
      <c r="BI85" s="729">
        <f t="shared" si="33"/>
        <v>0</v>
      </c>
      <c r="BJ85" s="729">
        <f t="shared" si="33"/>
        <v>0</v>
      </c>
      <c r="BK85" s="729">
        <f t="shared" si="33"/>
        <v>0</v>
      </c>
      <c r="BL85" s="729">
        <f t="shared" si="33"/>
        <v>0</v>
      </c>
      <c r="BM85" s="729">
        <f t="shared" si="33"/>
        <v>0</v>
      </c>
      <c r="BN85" s="729">
        <f t="shared" si="33"/>
        <v>0</v>
      </c>
      <c r="BO85" s="729">
        <f t="shared" si="33"/>
        <v>0</v>
      </c>
      <c r="BP85" s="729">
        <f t="shared" si="33"/>
        <v>0</v>
      </c>
      <c r="BQ85" s="729">
        <f t="shared" si="33"/>
        <v>0</v>
      </c>
      <c r="BR85" s="729">
        <f t="shared" si="33"/>
        <v>0</v>
      </c>
      <c r="BS85" s="729">
        <f t="shared" ref="BS85:CI85" si="34">SUM(BS43:BS47)+BS54+BS59+BS60+BS53</f>
        <v>0</v>
      </c>
      <c r="BT85" s="729">
        <f t="shared" si="34"/>
        <v>0</v>
      </c>
      <c r="BU85" s="729">
        <f t="shared" si="34"/>
        <v>0</v>
      </c>
      <c r="BV85" s="729">
        <f t="shared" si="34"/>
        <v>0</v>
      </c>
      <c r="BW85" s="729">
        <f t="shared" si="34"/>
        <v>0</v>
      </c>
      <c r="BX85" s="729">
        <f t="shared" si="34"/>
        <v>0</v>
      </c>
      <c r="BY85" s="729">
        <f t="shared" si="34"/>
        <v>0</v>
      </c>
      <c r="BZ85" s="729">
        <f t="shared" si="34"/>
        <v>0</v>
      </c>
      <c r="CA85" s="729">
        <f t="shared" si="34"/>
        <v>0</v>
      </c>
      <c r="CB85" s="729">
        <f t="shared" si="34"/>
        <v>0</v>
      </c>
      <c r="CC85" s="729">
        <f t="shared" si="34"/>
        <v>0</v>
      </c>
      <c r="CD85" s="729">
        <f t="shared" si="34"/>
        <v>0</v>
      </c>
      <c r="CE85" s="729">
        <f t="shared" si="34"/>
        <v>0</v>
      </c>
      <c r="CF85" s="729">
        <f t="shared" si="34"/>
        <v>0</v>
      </c>
      <c r="CG85" s="729">
        <f t="shared" si="34"/>
        <v>0</v>
      </c>
      <c r="CH85" s="729">
        <f t="shared" si="34"/>
        <v>0</v>
      </c>
      <c r="CI85" s="729">
        <f t="shared" si="34"/>
        <v>0</v>
      </c>
      <c r="CK85" s="631"/>
    </row>
    <row r="86" spans="1:89" s="63" customFormat="1" ht="28.5" x14ac:dyDescent="0.2">
      <c r="A86" s="57"/>
      <c r="B86" s="730" t="s">
        <v>491</v>
      </c>
      <c r="C86" s="731" t="s">
        <v>492</v>
      </c>
      <c r="D86" s="625" t="s">
        <v>78</v>
      </c>
      <c r="E86" s="731" t="s">
        <v>141</v>
      </c>
      <c r="F86" s="732">
        <v>2</v>
      </c>
      <c r="G86" s="733">
        <v>0</v>
      </c>
      <c r="H86" s="733">
        <v>0</v>
      </c>
      <c r="I86" s="733">
        <v>0</v>
      </c>
      <c r="J86" s="733">
        <v>0</v>
      </c>
      <c r="K86" s="733">
        <v>0</v>
      </c>
      <c r="L86" s="733">
        <v>0</v>
      </c>
      <c r="M86" s="734">
        <v>0</v>
      </c>
      <c r="N86" s="734">
        <v>0</v>
      </c>
      <c r="O86" s="734">
        <v>0</v>
      </c>
      <c r="P86" s="734">
        <v>0</v>
      </c>
      <c r="Q86" s="734">
        <v>0</v>
      </c>
      <c r="R86" s="734">
        <v>0</v>
      </c>
      <c r="S86" s="734">
        <v>0</v>
      </c>
      <c r="T86" s="734">
        <v>0</v>
      </c>
      <c r="U86" s="734">
        <v>0</v>
      </c>
      <c r="V86" s="734">
        <v>0</v>
      </c>
      <c r="W86" s="734">
        <v>0</v>
      </c>
      <c r="X86" s="734">
        <v>0</v>
      </c>
      <c r="Y86" s="734">
        <v>0</v>
      </c>
      <c r="Z86" s="734">
        <v>0</v>
      </c>
      <c r="AA86" s="734">
        <v>0</v>
      </c>
      <c r="AB86" s="734">
        <v>0</v>
      </c>
      <c r="AC86" s="734">
        <v>0</v>
      </c>
      <c r="AD86" s="734">
        <v>0</v>
      </c>
      <c r="AE86" s="734">
        <v>0</v>
      </c>
      <c r="AF86" s="734">
        <v>0</v>
      </c>
      <c r="AG86" s="734">
        <v>0</v>
      </c>
      <c r="AH86" s="734">
        <v>0</v>
      </c>
      <c r="AI86" s="734">
        <v>0</v>
      </c>
      <c r="AJ86" s="734">
        <v>0</v>
      </c>
      <c r="AK86" s="734">
        <v>0</v>
      </c>
      <c r="AL86" s="734"/>
      <c r="AM86" s="734"/>
      <c r="AN86" s="734"/>
      <c r="AO86" s="734"/>
      <c r="AP86" s="734"/>
      <c r="AQ86" s="734"/>
      <c r="AR86" s="734"/>
      <c r="AS86" s="734"/>
      <c r="AT86" s="734"/>
      <c r="AU86" s="734"/>
      <c r="AV86" s="734"/>
      <c r="AW86" s="734"/>
      <c r="AX86" s="734"/>
      <c r="AY86" s="734"/>
      <c r="AZ86" s="734"/>
      <c r="BA86" s="734"/>
      <c r="BB86" s="734"/>
      <c r="BC86" s="734"/>
      <c r="BD86" s="734"/>
      <c r="BE86" s="734"/>
      <c r="BF86" s="734"/>
      <c r="BG86" s="734"/>
      <c r="BH86" s="734"/>
      <c r="BI86" s="734"/>
      <c r="BJ86" s="734"/>
      <c r="BK86" s="734"/>
      <c r="BL86" s="734"/>
      <c r="BM86" s="734"/>
      <c r="BN86" s="734"/>
      <c r="BO86" s="734"/>
      <c r="BP86" s="734"/>
      <c r="BQ86" s="734"/>
      <c r="BR86" s="734"/>
      <c r="BS86" s="734"/>
      <c r="BT86" s="734"/>
      <c r="BU86" s="734"/>
      <c r="BV86" s="734"/>
      <c r="BW86" s="734"/>
      <c r="BX86" s="734"/>
      <c r="BY86" s="734"/>
      <c r="BZ86" s="734"/>
      <c r="CA86" s="734"/>
      <c r="CB86" s="734"/>
      <c r="CC86" s="734"/>
      <c r="CD86" s="734"/>
      <c r="CE86" s="734"/>
      <c r="CF86" s="734"/>
      <c r="CG86" s="734"/>
      <c r="CH86" s="734"/>
      <c r="CI86" s="735"/>
    </row>
    <row r="87" spans="1:89" s="63" customFormat="1" x14ac:dyDescent="0.2">
      <c r="A87" s="57"/>
      <c r="B87" s="736" t="s">
        <v>493</v>
      </c>
      <c r="C87" s="737" t="s">
        <v>494</v>
      </c>
      <c r="D87" s="634" t="s">
        <v>78</v>
      </c>
      <c r="E87" s="737" t="s">
        <v>141</v>
      </c>
      <c r="F87" s="738">
        <v>2</v>
      </c>
      <c r="G87" s="739">
        <v>0.3</v>
      </c>
      <c r="H87" s="739">
        <v>0.3</v>
      </c>
      <c r="I87" s="739">
        <v>0.3</v>
      </c>
      <c r="J87" s="739">
        <v>0.33</v>
      </c>
      <c r="K87" s="739">
        <v>0.33</v>
      </c>
      <c r="L87" s="739">
        <v>0.33</v>
      </c>
      <c r="M87" s="740">
        <v>0.33</v>
      </c>
      <c r="N87" s="740">
        <v>0.33</v>
      </c>
      <c r="O87" s="740">
        <v>0.39</v>
      </c>
      <c r="P87" s="740">
        <v>0.39</v>
      </c>
      <c r="Q87" s="740">
        <v>0.39</v>
      </c>
      <c r="R87" s="740">
        <v>0.39</v>
      </c>
      <c r="S87" s="740">
        <v>0.39</v>
      </c>
      <c r="T87" s="740">
        <v>0.44</v>
      </c>
      <c r="U87" s="740">
        <v>0.44</v>
      </c>
      <c r="V87" s="740">
        <v>0.44</v>
      </c>
      <c r="W87" s="740">
        <v>0.44</v>
      </c>
      <c r="X87" s="740">
        <v>0.44</v>
      </c>
      <c r="Y87" s="740">
        <v>0.44</v>
      </c>
      <c r="Z87" s="740">
        <v>0.44</v>
      </c>
      <c r="AA87" s="740">
        <v>0.44</v>
      </c>
      <c r="AB87" s="740">
        <v>0.52</v>
      </c>
      <c r="AC87" s="740">
        <v>0.52</v>
      </c>
      <c r="AD87" s="740">
        <v>0.52</v>
      </c>
      <c r="AE87" s="740">
        <v>0.52</v>
      </c>
      <c r="AF87" s="740">
        <v>0.52</v>
      </c>
      <c r="AG87" s="740">
        <v>0.52</v>
      </c>
      <c r="AH87" s="740">
        <v>0.52</v>
      </c>
      <c r="AI87" s="740">
        <v>0.52</v>
      </c>
      <c r="AJ87" s="740">
        <v>0.52</v>
      </c>
      <c r="AK87" s="740">
        <v>0.52</v>
      </c>
      <c r="AL87" s="740"/>
      <c r="AM87" s="740"/>
      <c r="AN87" s="740"/>
      <c r="AO87" s="740"/>
      <c r="AP87" s="740"/>
      <c r="AQ87" s="740"/>
      <c r="AR87" s="740"/>
      <c r="AS87" s="740"/>
      <c r="AT87" s="740"/>
      <c r="AU87" s="740"/>
      <c r="AV87" s="740"/>
      <c r="AW87" s="740"/>
      <c r="AX87" s="740"/>
      <c r="AY87" s="740"/>
      <c r="AZ87" s="740"/>
      <c r="BA87" s="740"/>
      <c r="BB87" s="740"/>
      <c r="BC87" s="740"/>
      <c r="BD87" s="740"/>
      <c r="BE87" s="740"/>
      <c r="BF87" s="740"/>
      <c r="BG87" s="740"/>
      <c r="BH87" s="740"/>
      <c r="BI87" s="740"/>
      <c r="BJ87" s="740"/>
      <c r="BK87" s="740"/>
      <c r="BL87" s="740"/>
      <c r="BM87" s="740"/>
      <c r="BN87" s="740"/>
      <c r="BO87" s="740"/>
      <c r="BP87" s="740"/>
      <c r="BQ87" s="740"/>
      <c r="BR87" s="740"/>
      <c r="BS87" s="740"/>
      <c r="BT87" s="740"/>
      <c r="BU87" s="740"/>
      <c r="BV87" s="740"/>
      <c r="BW87" s="740"/>
      <c r="BX87" s="740"/>
      <c r="BY87" s="740"/>
      <c r="BZ87" s="740"/>
      <c r="CA87" s="740"/>
      <c r="CB87" s="740"/>
      <c r="CC87" s="740"/>
      <c r="CD87" s="740"/>
      <c r="CE87" s="740"/>
      <c r="CF87" s="740"/>
      <c r="CG87" s="740"/>
      <c r="CH87" s="740"/>
      <c r="CI87" s="741"/>
    </row>
    <row r="88" spans="1:89" s="63" customFormat="1" x14ac:dyDescent="0.2">
      <c r="A88" s="57"/>
      <c r="B88" s="736" t="s">
        <v>495</v>
      </c>
      <c r="C88" s="737" t="s">
        <v>291</v>
      </c>
      <c r="D88" s="634" t="s">
        <v>496</v>
      </c>
      <c r="E88" s="737" t="s">
        <v>141</v>
      </c>
      <c r="F88" s="738">
        <v>2</v>
      </c>
      <c r="G88" s="742">
        <f>G86+G87</f>
        <v>0.3</v>
      </c>
      <c r="H88" s="742">
        <f t="shared" ref="H88:BS88" si="35">H86+H87</f>
        <v>0.3</v>
      </c>
      <c r="I88" s="742">
        <f t="shared" si="35"/>
        <v>0.3</v>
      </c>
      <c r="J88" s="742">
        <f t="shared" si="35"/>
        <v>0.33</v>
      </c>
      <c r="K88" s="742">
        <f t="shared" si="35"/>
        <v>0.33</v>
      </c>
      <c r="L88" s="742">
        <f t="shared" si="35"/>
        <v>0.33</v>
      </c>
      <c r="M88" s="743">
        <f t="shared" si="35"/>
        <v>0.33</v>
      </c>
      <c r="N88" s="743">
        <f t="shared" si="35"/>
        <v>0.33</v>
      </c>
      <c r="O88" s="743">
        <f t="shared" si="35"/>
        <v>0.39</v>
      </c>
      <c r="P88" s="743">
        <f t="shared" si="35"/>
        <v>0.39</v>
      </c>
      <c r="Q88" s="743">
        <f t="shared" si="35"/>
        <v>0.39</v>
      </c>
      <c r="R88" s="743">
        <f t="shared" si="35"/>
        <v>0.39</v>
      </c>
      <c r="S88" s="743">
        <f t="shared" si="35"/>
        <v>0.39</v>
      </c>
      <c r="T88" s="743">
        <f t="shared" si="35"/>
        <v>0.44</v>
      </c>
      <c r="U88" s="743">
        <f t="shared" si="35"/>
        <v>0.44</v>
      </c>
      <c r="V88" s="743">
        <f t="shared" si="35"/>
        <v>0.44</v>
      </c>
      <c r="W88" s="743">
        <f t="shared" si="35"/>
        <v>0.44</v>
      </c>
      <c r="X88" s="743">
        <f t="shared" si="35"/>
        <v>0.44</v>
      </c>
      <c r="Y88" s="743">
        <f t="shared" si="35"/>
        <v>0.44</v>
      </c>
      <c r="Z88" s="743">
        <f t="shared" si="35"/>
        <v>0.44</v>
      </c>
      <c r="AA88" s="743">
        <f t="shared" si="35"/>
        <v>0.44</v>
      </c>
      <c r="AB88" s="743">
        <f t="shared" si="35"/>
        <v>0.52</v>
      </c>
      <c r="AC88" s="743">
        <f t="shared" si="35"/>
        <v>0.52</v>
      </c>
      <c r="AD88" s="743">
        <f t="shared" si="35"/>
        <v>0.52</v>
      </c>
      <c r="AE88" s="743">
        <f t="shared" si="35"/>
        <v>0.52</v>
      </c>
      <c r="AF88" s="743">
        <f t="shared" si="35"/>
        <v>0.52</v>
      </c>
      <c r="AG88" s="743">
        <f t="shared" si="35"/>
        <v>0.52</v>
      </c>
      <c r="AH88" s="743">
        <f t="shared" si="35"/>
        <v>0.52</v>
      </c>
      <c r="AI88" s="743">
        <f t="shared" si="35"/>
        <v>0.52</v>
      </c>
      <c r="AJ88" s="743">
        <f t="shared" si="35"/>
        <v>0.52</v>
      </c>
      <c r="AK88" s="743">
        <f t="shared" si="35"/>
        <v>0.52</v>
      </c>
      <c r="AL88" s="743">
        <f t="shared" si="35"/>
        <v>0</v>
      </c>
      <c r="AM88" s="743">
        <f t="shared" si="35"/>
        <v>0</v>
      </c>
      <c r="AN88" s="743">
        <f t="shared" si="35"/>
        <v>0</v>
      </c>
      <c r="AO88" s="743">
        <f t="shared" si="35"/>
        <v>0</v>
      </c>
      <c r="AP88" s="743">
        <f t="shared" si="35"/>
        <v>0</v>
      </c>
      <c r="AQ88" s="743">
        <f t="shared" si="35"/>
        <v>0</v>
      </c>
      <c r="AR88" s="743">
        <f t="shared" si="35"/>
        <v>0</v>
      </c>
      <c r="AS88" s="743">
        <f t="shared" si="35"/>
        <v>0</v>
      </c>
      <c r="AT88" s="743">
        <f t="shared" si="35"/>
        <v>0</v>
      </c>
      <c r="AU88" s="743">
        <f t="shared" si="35"/>
        <v>0</v>
      </c>
      <c r="AV88" s="743">
        <f t="shared" si="35"/>
        <v>0</v>
      </c>
      <c r="AW88" s="743">
        <f t="shared" si="35"/>
        <v>0</v>
      </c>
      <c r="AX88" s="743">
        <f t="shared" si="35"/>
        <v>0</v>
      </c>
      <c r="AY88" s="743">
        <f t="shared" si="35"/>
        <v>0</v>
      </c>
      <c r="AZ88" s="743">
        <f t="shared" si="35"/>
        <v>0</v>
      </c>
      <c r="BA88" s="743">
        <f t="shared" si="35"/>
        <v>0</v>
      </c>
      <c r="BB88" s="743">
        <f t="shared" si="35"/>
        <v>0</v>
      </c>
      <c r="BC88" s="743">
        <f t="shared" si="35"/>
        <v>0</v>
      </c>
      <c r="BD88" s="743">
        <f t="shared" si="35"/>
        <v>0</v>
      </c>
      <c r="BE88" s="743">
        <f t="shared" si="35"/>
        <v>0</v>
      </c>
      <c r="BF88" s="743">
        <f t="shared" si="35"/>
        <v>0</v>
      </c>
      <c r="BG88" s="743">
        <f t="shared" si="35"/>
        <v>0</v>
      </c>
      <c r="BH88" s="743">
        <f t="shared" si="35"/>
        <v>0</v>
      </c>
      <c r="BI88" s="743">
        <f t="shared" si="35"/>
        <v>0</v>
      </c>
      <c r="BJ88" s="743">
        <f t="shared" si="35"/>
        <v>0</v>
      </c>
      <c r="BK88" s="743">
        <f t="shared" si="35"/>
        <v>0</v>
      </c>
      <c r="BL88" s="743">
        <f t="shared" si="35"/>
        <v>0</v>
      </c>
      <c r="BM88" s="743">
        <f t="shared" si="35"/>
        <v>0</v>
      </c>
      <c r="BN88" s="743">
        <f t="shared" si="35"/>
        <v>0</v>
      </c>
      <c r="BO88" s="743">
        <f t="shared" si="35"/>
        <v>0</v>
      </c>
      <c r="BP88" s="743">
        <f t="shared" si="35"/>
        <v>0</v>
      </c>
      <c r="BQ88" s="743">
        <f t="shared" si="35"/>
        <v>0</v>
      </c>
      <c r="BR88" s="743">
        <f t="shared" si="35"/>
        <v>0</v>
      </c>
      <c r="BS88" s="743">
        <f t="shared" si="35"/>
        <v>0</v>
      </c>
      <c r="BT88" s="743">
        <f t="shared" ref="BT88:CI88" si="36">BT86+BT87</f>
        <v>0</v>
      </c>
      <c r="BU88" s="743">
        <f t="shared" si="36"/>
        <v>0</v>
      </c>
      <c r="BV88" s="743">
        <f t="shared" si="36"/>
        <v>0</v>
      </c>
      <c r="BW88" s="743">
        <f t="shared" si="36"/>
        <v>0</v>
      </c>
      <c r="BX88" s="743">
        <f t="shared" si="36"/>
        <v>0</v>
      </c>
      <c r="BY88" s="743">
        <f t="shared" si="36"/>
        <v>0</v>
      </c>
      <c r="BZ88" s="743">
        <f t="shared" si="36"/>
        <v>0</v>
      </c>
      <c r="CA88" s="743">
        <f t="shared" si="36"/>
        <v>0</v>
      </c>
      <c r="CB88" s="743">
        <f t="shared" si="36"/>
        <v>0</v>
      </c>
      <c r="CC88" s="743">
        <f t="shared" si="36"/>
        <v>0</v>
      </c>
      <c r="CD88" s="743">
        <f t="shared" si="36"/>
        <v>0</v>
      </c>
      <c r="CE88" s="743">
        <f t="shared" si="36"/>
        <v>0</v>
      </c>
      <c r="CF88" s="743">
        <f t="shared" si="36"/>
        <v>0</v>
      </c>
      <c r="CG88" s="743">
        <f t="shared" si="36"/>
        <v>0</v>
      </c>
      <c r="CH88" s="743">
        <f t="shared" si="36"/>
        <v>0</v>
      </c>
      <c r="CI88" s="744">
        <f t="shared" si="36"/>
        <v>0</v>
      </c>
    </row>
    <row r="89" spans="1:89" s="63" customFormat="1" x14ac:dyDescent="0.2">
      <c r="A89" s="57"/>
      <c r="B89" s="1180" t="s">
        <v>497</v>
      </c>
      <c r="C89" s="1181" t="s">
        <v>498</v>
      </c>
      <c r="D89" s="1182" t="s">
        <v>499</v>
      </c>
      <c r="E89" s="1181" t="s">
        <v>141</v>
      </c>
      <c r="F89" s="1183">
        <v>2</v>
      </c>
      <c r="G89" s="745">
        <f>G42-G85</f>
        <v>2.4699999999999998</v>
      </c>
      <c r="H89" s="745">
        <f t="shared" ref="H89:AL89" si="37">H42-H85</f>
        <v>2.8500000000000014</v>
      </c>
      <c r="I89" s="745">
        <f t="shared" si="37"/>
        <v>3.3520000000000003</v>
      </c>
      <c r="J89" s="745">
        <f t="shared" si="37"/>
        <v>1.7719000000000014</v>
      </c>
      <c r="K89" s="745">
        <f t="shared" si="37"/>
        <v>1.7059000000000015</v>
      </c>
      <c r="L89" s="745">
        <f t="shared" si="37"/>
        <v>1.6869000000000023</v>
      </c>
      <c r="M89" s="746">
        <f t="shared" si="37"/>
        <v>0.14290000000000003</v>
      </c>
      <c r="N89" s="746">
        <f t="shared" si="37"/>
        <v>9.8900000000000432E-2</v>
      </c>
      <c r="O89" s="746">
        <f t="shared" si="37"/>
        <v>4.9900000000000055E-2</v>
      </c>
      <c r="P89" s="746">
        <f t="shared" si="37"/>
        <v>3.5899999999999821E-2</v>
      </c>
      <c r="Q89" s="746">
        <f t="shared" si="37"/>
        <v>4.6899999999999942E-2</v>
      </c>
      <c r="R89" s="746">
        <f t="shared" si="37"/>
        <v>-0.82210000000000072</v>
      </c>
      <c r="S89" s="746">
        <f t="shared" si="37"/>
        <v>-0.83110000000000017</v>
      </c>
      <c r="T89" s="746">
        <f t="shared" si="37"/>
        <v>-0.87010000000000076</v>
      </c>
      <c r="U89" s="746">
        <f t="shared" si="37"/>
        <v>-0.85910000000000064</v>
      </c>
      <c r="V89" s="746">
        <f t="shared" si="37"/>
        <v>-0.88310000000000066</v>
      </c>
      <c r="W89" s="746">
        <f t="shared" si="37"/>
        <v>-0.8971000000000009</v>
      </c>
      <c r="X89" s="746">
        <f t="shared" si="37"/>
        <v>-0.93610000000000149</v>
      </c>
      <c r="Y89" s="746">
        <f t="shared" si="37"/>
        <v>-0.96010000000000151</v>
      </c>
      <c r="Z89" s="746">
        <f t="shared" si="37"/>
        <v>-0.94910000000000139</v>
      </c>
      <c r="AA89" s="746">
        <f t="shared" si="37"/>
        <v>-0.97810000000000219</v>
      </c>
      <c r="AB89" s="746">
        <f t="shared" si="37"/>
        <v>-0.97710000000000186</v>
      </c>
      <c r="AC89" s="746">
        <f t="shared" si="37"/>
        <v>-1.0261000000000022</v>
      </c>
      <c r="AD89" s="746">
        <f t="shared" si="37"/>
        <v>-1.0151000000000021</v>
      </c>
      <c r="AE89" s="746">
        <f t="shared" si="37"/>
        <v>-1.0291000000000006</v>
      </c>
      <c r="AF89" s="746">
        <f t="shared" si="37"/>
        <v>-1.0531000000000024</v>
      </c>
      <c r="AG89" s="746">
        <f t="shared" si="37"/>
        <v>-1.0671000000000026</v>
      </c>
      <c r="AH89" s="746">
        <f t="shared" si="37"/>
        <v>-1.1061000000000014</v>
      </c>
      <c r="AI89" s="746">
        <f t="shared" si="37"/>
        <v>-1.1301000000000014</v>
      </c>
      <c r="AJ89" s="746">
        <f t="shared" si="37"/>
        <v>-1.1191000000000013</v>
      </c>
      <c r="AK89" s="746">
        <f t="shared" si="37"/>
        <v>-1.1481000000000021</v>
      </c>
      <c r="AL89" s="746">
        <f t="shared" si="37"/>
        <v>0</v>
      </c>
      <c r="AM89" s="746">
        <f t="shared" ref="AM89:BR89" si="38">AM42-AM85</f>
        <v>0</v>
      </c>
      <c r="AN89" s="746">
        <f t="shared" si="38"/>
        <v>0</v>
      </c>
      <c r="AO89" s="746">
        <f t="shared" si="38"/>
        <v>0</v>
      </c>
      <c r="AP89" s="746">
        <f t="shared" si="38"/>
        <v>0</v>
      </c>
      <c r="AQ89" s="746">
        <f t="shared" si="38"/>
        <v>0</v>
      </c>
      <c r="AR89" s="746">
        <f t="shared" si="38"/>
        <v>0</v>
      </c>
      <c r="AS89" s="746">
        <f t="shared" si="38"/>
        <v>0</v>
      </c>
      <c r="AT89" s="746">
        <f t="shared" si="38"/>
        <v>0</v>
      </c>
      <c r="AU89" s="746">
        <f t="shared" si="38"/>
        <v>0</v>
      </c>
      <c r="AV89" s="746">
        <f t="shared" si="38"/>
        <v>0</v>
      </c>
      <c r="AW89" s="746">
        <f t="shared" si="38"/>
        <v>0</v>
      </c>
      <c r="AX89" s="746">
        <f t="shared" si="38"/>
        <v>0</v>
      </c>
      <c r="AY89" s="746">
        <f t="shared" si="38"/>
        <v>0</v>
      </c>
      <c r="AZ89" s="746">
        <f t="shared" si="38"/>
        <v>0</v>
      </c>
      <c r="BA89" s="746">
        <f t="shared" si="38"/>
        <v>0</v>
      </c>
      <c r="BB89" s="746">
        <f t="shared" si="38"/>
        <v>0</v>
      </c>
      <c r="BC89" s="746">
        <f t="shared" si="38"/>
        <v>0</v>
      </c>
      <c r="BD89" s="746">
        <f t="shared" si="38"/>
        <v>0</v>
      </c>
      <c r="BE89" s="746">
        <f t="shared" si="38"/>
        <v>0</v>
      </c>
      <c r="BF89" s="746">
        <f t="shared" si="38"/>
        <v>0</v>
      </c>
      <c r="BG89" s="746">
        <f t="shared" si="38"/>
        <v>0</v>
      </c>
      <c r="BH89" s="746">
        <f t="shared" si="38"/>
        <v>0</v>
      </c>
      <c r="BI89" s="746">
        <f t="shared" si="38"/>
        <v>0</v>
      </c>
      <c r="BJ89" s="746">
        <f t="shared" si="38"/>
        <v>0</v>
      </c>
      <c r="BK89" s="746">
        <f t="shared" si="38"/>
        <v>0</v>
      </c>
      <c r="BL89" s="746">
        <f t="shared" si="38"/>
        <v>0</v>
      </c>
      <c r="BM89" s="746">
        <f t="shared" si="38"/>
        <v>0</v>
      </c>
      <c r="BN89" s="746">
        <f t="shared" si="38"/>
        <v>0</v>
      </c>
      <c r="BO89" s="746">
        <f t="shared" si="38"/>
        <v>0</v>
      </c>
      <c r="BP89" s="746">
        <f t="shared" si="38"/>
        <v>0</v>
      </c>
      <c r="BQ89" s="746">
        <f t="shared" si="38"/>
        <v>0</v>
      </c>
      <c r="BR89" s="746">
        <f t="shared" si="38"/>
        <v>0</v>
      </c>
      <c r="BS89" s="746">
        <f t="shared" ref="BS89:CI89" si="39">BS42-BS85</f>
        <v>0</v>
      </c>
      <c r="BT89" s="746">
        <f t="shared" si="39"/>
        <v>0</v>
      </c>
      <c r="BU89" s="746">
        <f t="shared" si="39"/>
        <v>0</v>
      </c>
      <c r="BV89" s="746">
        <f t="shared" si="39"/>
        <v>0</v>
      </c>
      <c r="BW89" s="746">
        <f t="shared" si="39"/>
        <v>0</v>
      </c>
      <c r="BX89" s="746">
        <f t="shared" si="39"/>
        <v>0</v>
      </c>
      <c r="BY89" s="746">
        <f t="shared" si="39"/>
        <v>0</v>
      </c>
      <c r="BZ89" s="746">
        <f t="shared" si="39"/>
        <v>0</v>
      </c>
      <c r="CA89" s="746">
        <f t="shared" si="39"/>
        <v>0</v>
      </c>
      <c r="CB89" s="746">
        <f t="shared" si="39"/>
        <v>0</v>
      </c>
      <c r="CC89" s="746">
        <f t="shared" si="39"/>
        <v>0</v>
      </c>
      <c r="CD89" s="746">
        <f t="shared" si="39"/>
        <v>0</v>
      </c>
      <c r="CE89" s="746">
        <f t="shared" si="39"/>
        <v>0</v>
      </c>
      <c r="CF89" s="746">
        <f t="shared" si="39"/>
        <v>0</v>
      </c>
      <c r="CG89" s="746">
        <f t="shared" si="39"/>
        <v>0</v>
      </c>
      <c r="CH89" s="746">
        <f t="shared" si="39"/>
        <v>0</v>
      </c>
      <c r="CI89" s="747">
        <f t="shared" si="39"/>
        <v>0</v>
      </c>
    </row>
    <row r="90" spans="1:89" s="63" customFormat="1" ht="15" thickBot="1" x14ac:dyDescent="0.25">
      <c r="A90" s="57"/>
      <c r="B90" s="1180" t="s">
        <v>500</v>
      </c>
      <c r="C90" s="1181" t="s">
        <v>501</v>
      </c>
      <c r="D90" s="1182" t="s">
        <v>502</v>
      </c>
      <c r="E90" s="1181" t="s">
        <v>141</v>
      </c>
      <c r="F90" s="1183">
        <v>2</v>
      </c>
      <c r="G90" s="1179">
        <f>G25-G44</f>
        <v>0</v>
      </c>
      <c r="H90" s="1179">
        <f t="shared" ref="H90:BS90" si="40">H25-H44</f>
        <v>0</v>
      </c>
      <c r="I90" s="1179">
        <f t="shared" si="40"/>
        <v>0</v>
      </c>
      <c r="J90" s="1179">
        <f t="shared" si="40"/>
        <v>0</v>
      </c>
      <c r="K90" s="1179">
        <f t="shared" si="40"/>
        <v>0</v>
      </c>
      <c r="L90" s="1179">
        <f t="shared" si="40"/>
        <v>0</v>
      </c>
      <c r="M90" s="1179">
        <f t="shared" si="40"/>
        <v>0</v>
      </c>
      <c r="N90" s="1179">
        <f t="shared" si="40"/>
        <v>0</v>
      </c>
      <c r="O90" s="1179">
        <f t="shared" si="40"/>
        <v>0</v>
      </c>
      <c r="P90" s="1179">
        <f t="shared" si="40"/>
        <v>0</v>
      </c>
      <c r="Q90" s="1179">
        <f t="shared" si="40"/>
        <v>0</v>
      </c>
      <c r="R90" s="1179">
        <f t="shared" si="40"/>
        <v>0</v>
      </c>
      <c r="S90" s="1179">
        <f t="shared" si="40"/>
        <v>0</v>
      </c>
      <c r="T90" s="1179">
        <f t="shared" si="40"/>
        <v>0</v>
      </c>
      <c r="U90" s="1179">
        <f t="shared" si="40"/>
        <v>0</v>
      </c>
      <c r="V90" s="1179">
        <f t="shared" si="40"/>
        <v>0</v>
      </c>
      <c r="W90" s="1179">
        <f t="shared" si="40"/>
        <v>0</v>
      </c>
      <c r="X90" s="1179">
        <f t="shared" si="40"/>
        <v>0</v>
      </c>
      <c r="Y90" s="1179">
        <f t="shared" si="40"/>
        <v>0</v>
      </c>
      <c r="Z90" s="1179">
        <f t="shared" si="40"/>
        <v>0</v>
      </c>
      <c r="AA90" s="1179">
        <f t="shared" si="40"/>
        <v>0</v>
      </c>
      <c r="AB90" s="1179">
        <f t="shared" si="40"/>
        <v>0</v>
      </c>
      <c r="AC90" s="1179">
        <f t="shared" si="40"/>
        <v>0</v>
      </c>
      <c r="AD90" s="1179">
        <f t="shared" si="40"/>
        <v>0</v>
      </c>
      <c r="AE90" s="1179">
        <f t="shared" si="40"/>
        <v>0</v>
      </c>
      <c r="AF90" s="1179">
        <f t="shared" si="40"/>
        <v>0</v>
      </c>
      <c r="AG90" s="1179">
        <f t="shared" si="40"/>
        <v>0</v>
      </c>
      <c r="AH90" s="1179">
        <f t="shared" si="40"/>
        <v>0</v>
      </c>
      <c r="AI90" s="1179">
        <f t="shared" si="40"/>
        <v>0</v>
      </c>
      <c r="AJ90" s="1179">
        <f t="shared" si="40"/>
        <v>0</v>
      </c>
      <c r="AK90" s="1179">
        <f t="shared" si="40"/>
        <v>0</v>
      </c>
      <c r="AL90" s="1179">
        <f t="shared" si="40"/>
        <v>0</v>
      </c>
      <c r="AM90" s="1179">
        <f t="shared" si="40"/>
        <v>0</v>
      </c>
      <c r="AN90" s="1179">
        <f t="shared" si="40"/>
        <v>0</v>
      </c>
      <c r="AO90" s="1179">
        <f t="shared" si="40"/>
        <v>0</v>
      </c>
      <c r="AP90" s="1179">
        <f t="shared" si="40"/>
        <v>0</v>
      </c>
      <c r="AQ90" s="1179">
        <f t="shared" si="40"/>
        <v>0</v>
      </c>
      <c r="AR90" s="1179">
        <f t="shared" si="40"/>
        <v>0</v>
      </c>
      <c r="AS90" s="1179">
        <f t="shared" si="40"/>
        <v>0</v>
      </c>
      <c r="AT90" s="1179">
        <f t="shared" si="40"/>
        <v>0</v>
      </c>
      <c r="AU90" s="1179">
        <f t="shared" si="40"/>
        <v>0</v>
      </c>
      <c r="AV90" s="1179">
        <f t="shared" si="40"/>
        <v>0</v>
      </c>
      <c r="AW90" s="1179">
        <f t="shared" si="40"/>
        <v>0</v>
      </c>
      <c r="AX90" s="1179">
        <f t="shared" si="40"/>
        <v>0</v>
      </c>
      <c r="AY90" s="1179">
        <f t="shared" si="40"/>
        <v>0</v>
      </c>
      <c r="AZ90" s="1179">
        <f t="shared" si="40"/>
        <v>0</v>
      </c>
      <c r="BA90" s="1179">
        <f t="shared" si="40"/>
        <v>0</v>
      </c>
      <c r="BB90" s="1179">
        <f t="shared" si="40"/>
        <v>0</v>
      </c>
      <c r="BC90" s="1179">
        <f t="shared" si="40"/>
        <v>0</v>
      </c>
      <c r="BD90" s="1179">
        <f t="shared" si="40"/>
        <v>0</v>
      </c>
      <c r="BE90" s="1179">
        <f t="shared" si="40"/>
        <v>0</v>
      </c>
      <c r="BF90" s="1179">
        <f t="shared" si="40"/>
        <v>0</v>
      </c>
      <c r="BG90" s="1179">
        <f t="shared" si="40"/>
        <v>0</v>
      </c>
      <c r="BH90" s="1179">
        <f t="shared" si="40"/>
        <v>0</v>
      </c>
      <c r="BI90" s="1179">
        <f t="shared" si="40"/>
        <v>0</v>
      </c>
      <c r="BJ90" s="1179">
        <f t="shared" si="40"/>
        <v>0</v>
      </c>
      <c r="BK90" s="1179">
        <f t="shared" si="40"/>
        <v>0</v>
      </c>
      <c r="BL90" s="1179">
        <f t="shared" si="40"/>
        <v>0</v>
      </c>
      <c r="BM90" s="1179">
        <f t="shared" si="40"/>
        <v>0</v>
      </c>
      <c r="BN90" s="1179">
        <f t="shared" si="40"/>
        <v>0</v>
      </c>
      <c r="BO90" s="1179">
        <f t="shared" si="40"/>
        <v>0</v>
      </c>
      <c r="BP90" s="1179">
        <f t="shared" si="40"/>
        <v>0</v>
      </c>
      <c r="BQ90" s="1179">
        <f t="shared" si="40"/>
        <v>0</v>
      </c>
      <c r="BR90" s="1179">
        <f t="shared" si="40"/>
        <v>0</v>
      </c>
      <c r="BS90" s="1179">
        <f t="shared" si="40"/>
        <v>0</v>
      </c>
      <c r="BT90" s="1179">
        <f t="shared" ref="BT90:CI90" si="41">BT25-BT44</f>
        <v>0</v>
      </c>
      <c r="BU90" s="1179">
        <f t="shared" si="41"/>
        <v>0</v>
      </c>
      <c r="BV90" s="1179">
        <f t="shared" si="41"/>
        <v>0</v>
      </c>
      <c r="BW90" s="1179">
        <f t="shared" si="41"/>
        <v>0</v>
      </c>
      <c r="BX90" s="1179">
        <f t="shared" si="41"/>
        <v>0</v>
      </c>
      <c r="BY90" s="1179">
        <f t="shared" si="41"/>
        <v>0</v>
      </c>
      <c r="BZ90" s="1179">
        <f t="shared" si="41"/>
        <v>0</v>
      </c>
      <c r="CA90" s="1179">
        <f t="shared" si="41"/>
        <v>0</v>
      </c>
      <c r="CB90" s="1179">
        <f t="shared" si="41"/>
        <v>0</v>
      </c>
      <c r="CC90" s="1179">
        <f t="shared" si="41"/>
        <v>0</v>
      </c>
      <c r="CD90" s="1179">
        <f t="shared" si="41"/>
        <v>0</v>
      </c>
      <c r="CE90" s="1179">
        <f t="shared" si="41"/>
        <v>0</v>
      </c>
      <c r="CF90" s="1179">
        <f t="shared" si="41"/>
        <v>0</v>
      </c>
      <c r="CG90" s="1179">
        <f t="shared" si="41"/>
        <v>0</v>
      </c>
      <c r="CH90" s="1179">
        <f t="shared" si="41"/>
        <v>0</v>
      </c>
      <c r="CI90" s="1179">
        <f t="shared" si="41"/>
        <v>0</v>
      </c>
    </row>
    <row r="91" spans="1:89" s="63" customFormat="1" x14ac:dyDescent="0.2">
      <c r="A91" s="57"/>
      <c r="B91" s="748" t="s">
        <v>503</v>
      </c>
      <c r="C91" s="749" t="s">
        <v>300</v>
      </c>
      <c r="D91" s="750" t="s">
        <v>504</v>
      </c>
      <c r="E91" s="749" t="s">
        <v>141</v>
      </c>
      <c r="F91" s="751">
        <v>2</v>
      </c>
      <c r="G91" s="752">
        <f>G89-G88</f>
        <v>2.17</v>
      </c>
      <c r="H91" s="752">
        <f t="shared" ref="H91:BS91" si="42">H89-H88</f>
        <v>2.5500000000000016</v>
      </c>
      <c r="I91" s="752">
        <f t="shared" si="42"/>
        <v>3.0520000000000005</v>
      </c>
      <c r="J91" s="752">
        <f t="shared" si="42"/>
        <v>1.4419000000000013</v>
      </c>
      <c r="K91" s="752">
        <f t="shared" si="42"/>
        <v>1.3759000000000015</v>
      </c>
      <c r="L91" s="752">
        <f t="shared" si="42"/>
        <v>1.3569000000000022</v>
      </c>
      <c r="M91" s="753">
        <f t="shared" si="42"/>
        <v>-0.18709999999999999</v>
      </c>
      <c r="N91" s="753">
        <f t="shared" si="42"/>
        <v>-0.23109999999999958</v>
      </c>
      <c r="O91" s="753">
        <f t="shared" si="42"/>
        <v>-0.34009999999999996</v>
      </c>
      <c r="P91" s="753">
        <f t="shared" si="42"/>
        <v>-0.35410000000000019</v>
      </c>
      <c r="Q91" s="753">
        <f t="shared" si="42"/>
        <v>-0.34310000000000007</v>
      </c>
      <c r="R91" s="753">
        <f t="shared" si="42"/>
        <v>-1.2121000000000008</v>
      </c>
      <c r="S91" s="753">
        <f t="shared" si="42"/>
        <v>-1.2211000000000003</v>
      </c>
      <c r="T91" s="753">
        <f t="shared" si="42"/>
        <v>-1.3101000000000007</v>
      </c>
      <c r="U91" s="753">
        <f t="shared" si="42"/>
        <v>-1.2991000000000006</v>
      </c>
      <c r="V91" s="753">
        <f t="shared" si="42"/>
        <v>-1.3231000000000006</v>
      </c>
      <c r="W91" s="753">
        <f t="shared" si="42"/>
        <v>-1.3371000000000008</v>
      </c>
      <c r="X91" s="753">
        <f t="shared" si="42"/>
        <v>-1.3761000000000014</v>
      </c>
      <c r="Y91" s="753">
        <f t="shared" si="42"/>
        <v>-1.4001000000000015</v>
      </c>
      <c r="Z91" s="753">
        <f t="shared" si="42"/>
        <v>-1.3891000000000013</v>
      </c>
      <c r="AA91" s="753">
        <f t="shared" si="42"/>
        <v>-1.4181000000000021</v>
      </c>
      <c r="AB91" s="753">
        <f t="shared" si="42"/>
        <v>-1.4971000000000019</v>
      </c>
      <c r="AC91" s="753">
        <f t="shared" si="42"/>
        <v>-1.5461000000000023</v>
      </c>
      <c r="AD91" s="753">
        <f t="shared" si="42"/>
        <v>-1.5351000000000021</v>
      </c>
      <c r="AE91" s="753">
        <f t="shared" si="42"/>
        <v>-1.5491000000000006</v>
      </c>
      <c r="AF91" s="753">
        <f t="shared" si="42"/>
        <v>-1.5731000000000024</v>
      </c>
      <c r="AG91" s="753">
        <f t="shared" si="42"/>
        <v>-1.5871000000000026</v>
      </c>
      <c r="AH91" s="753">
        <f t="shared" si="42"/>
        <v>-1.6261000000000014</v>
      </c>
      <c r="AI91" s="753">
        <f t="shared" si="42"/>
        <v>-1.6501000000000015</v>
      </c>
      <c r="AJ91" s="753">
        <f t="shared" si="42"/>
        <v>-1.6391000000000013</v>
      </c>
      <c r="AK91" s="753">
        <f t="shared" si="42"/>
        <v>-1.6681000000000021</v>
      </c>
      <c r="AL91" s="753">
        <f t="shared" si="42"/>
        <v>0</v>
      </c>
      <c r="AM91" s="753">
        <f t="shared" si="42"/>
        <v>0</v>
      </c>
      <c r="AN91" s="753">
        <f t="shared" si="42"/>
        <v>0</v>
      </c>
      <c r="AO91" s="753">
        <f t="shared" si="42"/>
        <v>0</v>
      </c>
      <c r="AP91" s="753">
        <f t="shared" si="42"/>
        <v>0</v>
      </c>
      <c r="AQ91" s="753">
        <f t="shared" si="42"/>
        <v>0</v>
      </c>
      <c r="AR91" s="753">
        <f t="shared" si="42"/>
        <v>0</v>
      </c>
      <c r="AS91" s="753">
        <f t="shared" si="42"/>
        <v>0</v>
      </c>
      <c r="AT91" s="753">
        <f t="shared" si="42"/>
        <v>0</v>
      </c>
      <c r="AU91" s="753">
        <f t="shared" si="42"/>
        <v>0</v>
      </c>
      <c r="AV91" s="753">
        <f t="shared" si="42"/>
        <v>0</v>
      </c>
      <c r="AW91" s="753">
        <f t="shared" si="42"/>
        <v>0</v>
      </c>
      <c r="AX91" s="753">
        <f t="shared" si="42"/>
        <v>0</v>
      </c>
      <c r="AY91" s="753">
        <f t="shared" si="42"/>
        <v>0</v>
      </c>
      <c r="AZ91" s="753">
        <f t="shared" si="42"/>
        <v>0</v>
      </c>
      <c r="BA91" s="753">
        <f t="shared" si="42"/>
        <v>0</v>
      </c>
      <c r="BB91" s="753">
        <f t="shared" si="42"/>
        <v>0</v>
      </c>
      <c r="BC91" s="753">
        <f t="shared" si="42"/>
        <v>0</v>
      </c>
      <c r="BD91" s="753">
        <f t="shared" si="42"/>
        <v>0</v>
      </c>
      <c r="BE91" s="753">
        <f t="shared" si="42"/>
        <v>0</v>
      </c>
      <c r="BF91" s="753">
        <f t="shared" si="42"/>
        <v>0</v>
      </c>
      <c r="BG91" s="753">
        <f t="shared" si="42"/>
        <v>0</v>
      </c>
      <c r="BH91" s="753">
        <f t="shared" si="42"/>
        <v>0</v>
      </c>
      <c r="BI91" s="753">
        <f t="shared" si="42"/>
        <v>0</v>
      </c>
      <c r="BJ91" s="753">
        <f t="shared" si="42"/>
        <v>0</v>
      </c>
      <c r="BK91" s="753">
        <f t="shared" si="42"/>
        <v>0</v>
      </c>
      <c r="BL91" s="753">
        <f t="shared" si="42"/>
        <v>0</v>
      </c>
      <c r="BM91" s="753">
        <f t="shared" si="42"/>
        <v>0</v>
      </c>
      <c r="BN91" s="753">
        <f t="shared" si="42"/>
        <v>0</v>
      </c>
      <c r="BO91" s="753">
        <f t="shared" si="42"/>
        <v>0</v>
      </c>
      <c r="BP91" s="753">
        <f t="shared" si="42"/>
        <v>0</v>
      </c>
      <c r="BQ91" s="753">
        <f t="shared" si="42"/>
        <v>0</v>
      </c>
      <c r="BR91" s="753">
        <f t="shared" si="42"/>
        <v>0</v>
      </c>
      <c r="BS91" s="753">
        <f t="shared" si="42"/>
        <v>0</v>
      </c>
      <c r="BT91" s="753">
        <f t="shared" ref="BT91:CI91" si="43">BT89-BT88</f>
        <v>0</v>
      </c>
      <c r="BU91" s="753">
        <f t="shared" si="43"/>
        <v>0</v>
      </c>
      <c r="BV91" s="753">
        <f t="shared" si="43"/>
        <v>0</v>
      </c>
      <c r="BW91" s="753">
        <f t="shared" si="43"/>
        <v>0</v>
      </c>
      <c r="BX91" s="753">
        <f t="shared" si="43"/>
        <v>0</v>
      </c>
      <c r="BY91" s="753">
        <f t="shared" si="43"/>
        <v>0</v>
      </c>
      <c r="BZ91" s="753">
        <f t="shared" si="43"/>
        <v>0</v>
      </c>
      <c r="CA91" s="753">
        <f t="shared" si="43"/>
        <v>0</v>
      </c>
      <c r="CB91" s="753">
        <f t="shared" si="43"/>
        <v>0</v>
      </c>
      <c r="CC91" s="753">
        <f t="shared" si="43"/>
        <v>0</v>
      </c>
      <c r="CD91" s="753">
        <f t="shared" si="43"/>
        <v>0</v>
      </c>
      <c r="CE91" s="753">
        <f t="shared" si="43"/>
        <v>0</v>
      </c>
      <c r="CF91" s="753">
        <f t="shared" si="43"/>
        <v>0</v>
      </c>
      <c r="CG91" s="753">
        <f t="shared" si="43"/>
        <v>0</v>
      </c>
      <c r="CH91" s="753">
        <f t="shared" si="43"/>
        <v>0</v>
      </c>
      <c r="CI91" s="754">
        <f t="shared" si="43"/>
        <v>0</v>
      </c>
    </row>
    <row r="92" spans="1:89" ht="15" thickBot="1" x14ac:dyDescent="0.25">
      <c r="B92" s="755"/>
      <c r="C92" s="756"/>
      <c r="D92" s="62"/>
      <c r="E92" s="756"/>
      <c r="F92" s="757"/>
      <c r="G92" s="758"/>
      <c r="H92" s="758"/>
      <c r="I92" s="758"/>
      <c r="J92" s="758"/>
      <c r="K92" s="758"/>
      <c r="L92" s="758"/>
      <c r="M92" s="758"/>
      <c r="N92" s="758"/>
      <c r="O92" s="758"/>
      <c r="P92" s="758"/>
      <c r="Q92" s="758"/>
      <c r="R92" s="758"/>
      <c r="S92" s="758"/>
      <c r="T92" s="758"/>
      <c r="U92" s="758"/>
      <c r="V92" s="758"/>
      <c r="W92" s="758"/>
      <c r="X92" s="758"/>
      <c r="Y92" s="758"/>
      <c r="Z92" s="758"/>
      <c r="AA92" s="758"/>
      <c r="AB92" s="758"/>
      <c r="AC92" s="758"/>
      <c r="AD92" s="758"/>
      <c r="AE92" s="758"/>
      <c r="AF92" s="758"/>
      <c r="AG92" s="758"/>
      <c r="AH92" s="758"/>
      <c r="AI92" s="758"/>
      <c r="AJ92" s="758"/>
      <c r="AK92" s="758"/>
      <c r="AL92" s="758"/>
      <c r="AM92" s="758"/>
      <c r="AN92" s="758"/>
      <c r="AO92" s="758"/>
      <c r="AP92" s="758"/>
      <c r="AQ92" s="758"/>
      <c r="AR92" s="758"/>
      <c r="AS92" s="758"/>
      <c r="AT92" s="758"/>
      <c r="AU92" s="758"/>
      <c r="AV92" s="758"/>
      <c r="AW92" s="758"/>
      <c r="AX92" s="758"/>
      <c r="AY92" s="758"/>
      <c r="AZ92" s="758"/>
      <c r="BA92" s="758"/>
      <c r="BB92" s="758"/>
      <c r="BC92" s="758"/>
      <c r="BD92" s="758"/>
      <c r="BE92" s="758"/>
      <c r="BF92" s="758"/>
      <c r="BG92" s="758"/>
      <c r="BH92" s="758"/>
      <c r="BI92" s="758"/>
      <c r="BJ92" s="758"/>
      <c r="BK92" s="758"/>
      <c r="BL92" s="758"/>
      <c r="BM92" s="758"/>
      <c r="BN92" s="758"/>
      <c r="BO92" s="758"/>
      <c r="BP92" s="758"/>
      <c r="BQ92" s="758"/>
      <c r="BR92" s="758"/>
      <c r="BS92" s="758"/>
      <c r="BT92" s="758"/>
      <c r="BU92" s="758"/>
      <c r="BV92" s="758"/>
      <c r="BW92" s="758"/>
      <c r="BX92" s="758"/>
      <c r="BY92" s="758"/>
      <c r="BZ92" s="758"/>
      <c r="CA92" s="758"/>
      <c r="CB92" s="758"/>
      <c r="CC92" s="758"/>
      <c r="CD92" s="758"/>
      <c r="CE92" s="758"/>
      <c r="CF92" s="758"/>
      <c r="CG92" s="758"/>
      <c r="CH92" s="758"/>
      <c r="CI92" s="758"/>
    </row>
    <row r="93" spans="1:89" ht="15" x14ac:dyDescent="0.2">
      <c r="B93" s="759" t="s">
        <v>505</v>
      </c>
      <c r="C93" s="756"/>
      <c r="D93" s="62"/>
      <c r="E93" s="756"/>
      <c r="F93" s="757"/>
      <c r="G93" s="758">
        <v>0.1</v>
      </c>
      <c r="H93" s="758"/>
      <c r="I93" s="758"/>
      <c r="J93" s="758"/>
      <c r="K93" s="758"/>
      <c r="L93" s="758"/>
      <c r="M93" s="758"/>
      <c r="N93" s="758"/>
      <c r="O93" s="758"/>
      <c r="P93" s="758"/>
      <c r="Q93" s="758"/>
      <c r="R93" s="758"/>
      <c r="S93" s="758"/>
      <c r="T93" s="758"/>
      <c r="U93" s="758"/>
      <c r="V93" s="758"/>
      <c r="W93" s="758"/>
      <c r="X93" s="758"/>
      <c r="Y93" s="758"/>
      <c r="Z93" s="758"/>
      <c r="AA93" s="758"/>
      <c r="AB93" s="758"/>
      <c r="AC93" s="758"/>
      <c r="AD93" s="758"/>
      <c r="AE93" s="758"/>
      <c r="AF93" s="758"/>
      <c r="AG93" s="758"/>
      <c r="AH93" s="758"/>
      <c r="AI93" s="758"/>
      <c r="AJ93" s="758"/>
      <c r="AK93" s="758"/>
      <c r="AL93" s="758"/>
      <c r="AM93" s="758"/>
      <c r="AN93" s="758"/>
      <c r="AO93" s="758"/>
      <c r="AP93" s="758"/>
      <c r="AQ93" s="758"/>
      <c r="AR93" s="758"/>
      <c r="AS93" s="758"/>
      <c r="AT93" s="758"/>
      <c r="AU93" s="758"/>
      <c r="AV93" s="758"/>
      <c r="AW93" s="758"/>
      <c r="AX93" s="758"/>
      <c r="AY93" s="758"/>
      <c r="AZ93" s="758"/>
      <c r="BA93" s="758"/>
      <c r="BB93" s="758"/>
      <c r="BC93" s="758"/>
      <c r="BD93" s="758"/>
      <c r="BE93" s="758"/>
      <c r="BF93" s="758"/>
      <c r="BG93" s="758"/>
      <c r="BH93" s="758"/>
      <c r="BI93" s="758"/>
      <c r="BJ93" s="758"/>
      <c r="BK93" s="758"/>
      <c r="BL93" s="758"/>
      <c r="BM93" s="758"/>
      <c r="BN93" s="758"/>
      <c r="BO93" s="758"/>
      <c r="BP93" s="758"/>
      <c r="BQ93" s="758"/>
      <c r="BR93" s="758"/>
      <c r="BS93" s="758"/>
      <c r="BT93" s="758"/>
      <c r="BU93" s="758"/>
      <c r="BV93" s="758"/>
      <c r="BW93" s="758"/>
      <c r="BX93" s="758"/>
      <c r="BY93" s="758"/>
      <c r="BZ93" s="758"/>
      <c r="CA93" s="758"/>
      <c r="CB93" s="758"/>
      <c r="CC93" s="758"/>
      <c r="CD93" s="758"/>
      <c r="CE93" s="758"/>
      <c r="CF93" s="758"/>
      <c r="CG93" s="758"/>
      <c r="CH93" s="758"/>
      <c r="CI93" s="758"/>
    </row>
    <row r="94" spans="1:89" ht="15.75" thickBot="1" x14ac:dyDescent="0.25">
      <c r="B94" s="760" t="s">
        <v>347</v>
      </c>
      <c r="C94" s="761" t="s">
        <v>506</v>
      </c>
      <c r="D94" s="761" t="s">
        <v>507</v>
      </c>
      <c r="E94" s="761" t="s">
        <v>111</v>
      </c>
      <c r="F94" s="762" t="s">
        <v>112</v>
      </c>
      <c r="G94" s="763" t="s">
        <v>113</v>
      </c>
      <c r="H94" s="763" t="s">
        <v>114</v>
      </c>
      <c r="I94" s="763" t="s">
        <v>115</v>
      </c>
      <c r="J94" s="763" t="s">
        <v>116</v>
      </c>
      <c r="K94" s="763" t="s">
        <v>117</v>
      </c>
      <c r="L94" s="763" t="s">
        <v>118</v>
      </c>
      <c r="M94" s="761" t="s">
        <v>119</v>
      </c>
      <c r="N94" s="761" t="s">
        <v>120</v>
      </c>
      <c r="O94" s="761" t="s">
        <v>121</v>
      </c>
      <c r="P94" s="761" t="s">
        <v>122</v>
      </c>
      <c r="Q94" s="761" t="s">
        <v>123</v>
      </c>
      <c r="R94" s="761" t="s">
        <v>124</v>
      </c>
      <c r="S94" s="761" t="s">
        <v>153</v>
      </c>
      <c r="T94" s="761" t="s">
        <v>154</v>
      </c>
      <c r="U94" s="761" t="s">
        <v>155</v>
      </c>
      <c r="V94" s="761" t="s">
        <v>156</v>
      </c>
      <c r="W94" s="761" t="s">
        <v>125</v>
      </c>
      <c r="X94" s="761" t="s">
        <v>157</v>
      </c>
      <c r="Y94" s="761" t="s">
        <v>158</v>
      </c>
      <c r="Z94" s="761" t="s">
        <v>159</v>
      </c>
      <c r="AA94" s="761" t="s">
        <v>160</v>
      </c>
      <c r="AB94" s="761" t="s">
        <v>126</v>
      </c>
      <c r="AC94" s="761" t="s">
        <v>161</v>
      </c>
      <c r="AD94" s="761" t="s">
        <v>162</v>
      </c>
      <c r="AE94" s="761" t="s">
        <v>163</v>
      </c>
      <c r="AF94" s="761" t="s">
        <v>164</v>
      </c>
      <c r="AG94" s="761" t="s">
        <v>127</v>
      </c>
      <c r="AH94" s="761" t="s">
        <v>165</v>
      </c>
      <c r="AI94" s="761" t="s">
        <v>166</v>
      </c>
      <c r="AJ94" s="761" t="s">
        <v>167</v>
      </c>
      <c r="AK94" s="761" t="s">
        <v>168</v>
      </c>
      <c r="AL94" s="761" t="s">
        <v>128</v>
      </c>
      <c r="AM94" s="761" t="s">
        <v>169</v>
      </c>
      <c r="AN94" s="761" t="s">
        <v>170</v>
      </c>
      <c r="AO94" s="761" t="s">
        <v>171</v>
      </c>
      <c r="AP94" s="761" t="s">
        <v>172</v>
      </c>
      <c r="AQ94" s="761" t="s">
        <v>129</v>
      </c>
      <c r="AR94" s="761" t="s">
        <v>173</v>
      </c>
      <c r="AS94" s="761" t="s">
        <v>174</v>
      </c>
      <c r="AT94" s="761" t="s">
        <v>175</v>
      </c>
      <c r="AU94" s="761" t="s">
        <v>176</v>
      </c>
      <c r="AV94" s="761" t="s">
        <v>130</v>
      </c>
      <c r="AW94" s="761" t="s">
        <v>177</v>
      </c>
      <c r="AX94" s="761" t="s">
        <v>178</v>
      </c>
      <c r="AY94" s="761" t="s">
        <v>179</v>
      </c>
      <c r="AZ94" s="761" t="s">
        <v>180</v>
      </c>
      <c r="BA94" s="761" t="s">
        <v>131</v>
      </c>
      <c r="BB94" s="761" t="s">
        <v>181</v>
      </c>
      <c r="BC94" s="761" t="s">
        <v>182</v>
      </c>
      <c r="BD94" s="761" t="s">
        <v>183</v>
      </c>
      <c r="BE94" s="761" t="s">
        <v>184</v>
      </c>
      <c r="BF94" s="761" t="s">
        <v>132</v>
      </c>
      <c r="BG94" s="761" t="s">
        <v>185</v>
      </c>
      <c r="BH94" s="761" t="s">
        <v>186</v>
      </c>
      <c r="BI94" s="761" t="s">
        <v>187</v>
      </c>
      <c r="BJ94" s="761" t="s">
        <v>188</v>
      </c>
      <c r="BK94" s="761" t="s">
        <v>133</v>
      </c>
      <c r="BL94" s="761" t="s">
        <v>189</v>
      </c>
      <c r="BM94" s="761" t="s">
        <v>190</v>
      </c>
      <c r="BN94" s="761" t="s">
        <v>191</v>
      </c>
      <c r="BO94" s="761" t="s">
        <v>192</v>
      </c>
      <c r="BP94" s="761" t="s">
        <v>134</v>
      </c>
      <c r="BQ94" s="761" t="s">
        <v>193</v>
      </c>
      <c r="BR94" s="761" t="s">
        <v>194</v>
      </c>
      <c r="BS94" s="761" t="s">
        <v>195</v>
      </c>
      <c r="BT94" s="761" t="s">
        <v>196</v>
      </c>
      <c r="BU94" s="761" t="s">
        <v>135</v>
      </c>
      <c r="BV94" s="761" t="s">
        <v>197</v>
      </c>
      <c r="BW94" s="761" t="s">
        <v>198</v>
      </c>
      <c r="BX94" s="761" t="s">
        <v>199</v>
      </c>
      <c r="BY94" s="761" t="s">
        <v>200</v>
      </c>
      <c r="BZ94" s="761" t="s">
        <v>136</v>
      </c>
      <c r="CA94" s="761" t="s">
        <v>201</v>
      </c>
      <c r="CB94" s="761" t="s">
        <v>202</v>
      </c>
      <c r="CC94" s="761" t="s">
        <v>203</v>
      </c>
      <c r="CD94" s="761" t="s">
        <v>204</v>
      </c>
      <c r="CE94" s="761" t="s">
        <v>137</v>
      </c>
      <c r="CF94" s="761" t="s">
        <v>205</v>
      </c>
      <c r="CG94" s="761" t="s">
        <v>206</v>
      </c>
      <c r="CH94" s="761" t="s">
        <v>207</v>
      </c>
      <c r="CI94" s="764" t="s">
        <v>208</v>
      </c>
    </row>
    <row r="95" spans="1:89" ht="28.5" x14ac:dyDescent="0.2">
      <c r="B95" s="773" t="s">
        <v>508</v>
      </c>
      <c r="C95" s="774" t="s">
        <v>509</v>
      </c>
      <c r="D95" s="774" t="s">
        <v>510</v>
      </c>
      <c r="E95" s="774" t="s">
        <v>141</v>
      </c>
      <c r="F95" s="775">
        <v>2</v>
      </c>
      <c r="G95" s="776">
        <v>0</v>
      </c>
      <c r="H95" s="777">
        <v>0</v>
      </c>
      <c r="I95" s="777">
        <v>0</v>
      </c>
      <c r="J95" s="777">
        <v>0</v>
      </c>
      <c r="K95" s="777">
        <v>0</v>
      </c>
      <c r="L95" s="777">
        <v>0</v>
      </c>
      <c r="M95" s="771">
        <v>0</v>
      </c>
      <c r="N95" s="771">
        <v>0</v>
      </c>
      <c r="O95" s="771">
        <v>0</v>
      </c>
      <c r="P95" s="771">
        <v>0</v>
      </c>
      <c r="Q95" s="771">
        <v>0</v>
      </c>
      <c r="R95" s="771">
        <v>0</v>
      </c>
      <c r="S95" s="771">
        <v>0</v>
      </c>
      <c r="T95" s="771">
        <v>0</v>
      </c>
      <c r="U95" s="771">
        <v>0</v>
      </c>
      <c r="V95" s="771">
        <v>0</v>
      </c>
      <c r="W95" s="771">
        <v>0</v>
      </c>
      <c r="X95" s="771">
        <v>0</v>
      </c>
      <c r="Y95" s="771">
        <v>0</v>
      </c>
      <c r="Z95" s="771">
        <v>0</v>
      </c>
      <c r="AA95" s="771">
        <v>0</v>
      </c>
      <c r="AB95" s="771">
        <v>0</v>
      </c>
      <c r="AC95" s="771">
        <v>0</v>
      </c>
      <c r="AD95" s="771">
        <v>0</v>
      </c>
      <c r="AE95" s="771">
        <v>0</v>
      </c>
      <c r="AF95" s="771">
        <v>0</v>
      </c>
      <c r="AG95" s="771">
        <v>0</v>
      </c>
      <c r="AH95" s="771">
        <v>0</v>
      </c>
      <c r="AI95" s="771">
        <v>0</v>
      </c>
      <c r="AJ95" s="771">
        <v>0</v>
      </c>
      <c r="AK95" s="771">
        <v>0</v>
      </c>
      <c r="AL95" s="771"/>
      <c r="AM95" s="771"/>
      <c r="AN95" s="771"/>
      <c r="AO95" s="771"/>
      <c r="AP95" s="771"/>
      <c r="AQ95" s="771"/>
      <c r="AR95" s="771"/>
      <c r="AS95" s="771"/>
      <c r="AT95" s="771"/>
      <c r="AU95" s="771"/>
      <c r="AV95" s="771"/>
      <c r="AW95" s="771"/>
      <c r="AX95" s="771"/>
      <c r="AY95" s="771"/>
      <c r="AZ95" s="771"/>
      <c r="BA95" s="771"/>
      <c r="BB95" s="771"/>
      <c r="BC95" s="771"/>
      <c r="BD95" s="771"/>
      <c r="BE95" s="771"/>
      <c r="BF95" s="771"/>
      <c r="BG95" s="771"/>
      <c r="BH95" s="771"/>
      <c r="BI95" s="771"/>
      <c r="BJ95" s="771"/>
      <c r="BK95" s="771"/>
      <c r="BL95" s="771"/>
      <c r="BM95" s="771"/>
      <c r="BN95" s="771"/>
      <c r="BO95" s="771"/>
      <c r="BP95" s="771"/>
      <c r="BQ95" s="771"/>
      <c r="BR95" s="771"/>
      <c r="BS95" s="771"/>
      <c r="BT95" s="771"/>
      <c r="BU95" s="771"/>
      <c r="BV95" s="771"/>
      <c r="BW95" s="771"/>
      <c r="BX95" s="771"/>
      <c r="BY95" s="771"/>
      <c r="BZ95" s="771"/>
      <c r="CA95" s="771"/>
      <c r="CB95" s="771"/>
      <c r="CC95" s="771"/>
      <c r="CD95" s="771"/>
      <c r="CE95" s="771"/>
      <c r="CF95" s="771"/>
      <c r="CG95" s="771"/>
      <c r="CH95" s="771"/>
      <c r="CI95" s="772"/>
    </row>
    <row r="96" spans="1:89" x14ac:dyDescent="0.2">
      <c r="B96" s="765" t="s">
        <v>511</v>
      </c>
      <c r="C96" s="766" t="s">
        <v>512</v>
      </c>
      <c r="D96" s="766" t="s">
        <v>513</v>
      </c>
      <c r="E96" s="766" t="s">
        <v>141</v>
      </c>
      <c r="F96" s="767">
        <v>2</v>
      </c>
      <c r="G96" s="776">
        <v>0</v>
      </c>
      <c r="H96" s="777">
        <v>0</v>
      </c>
      <c r="I96" s="777">
        <v>0</v>
      </c>
      <c r="J96" s="777">
        <v>0</v>
      </c>
      <c r="K96" s="777">
        <v>0</v>
      </c>
      <c r="L96" s="777">
        <v>0</v>
      </c>
      <c r="M96" s="771">
        <v>0</v>
      </c>
      <c r="N96" s="771">
        <v>0</v>
      </c>
      <c r="O96" s="771">
        <v>0</v>
      </c>
      <c r="P96" s="771">
        <v>0</v>
      </c>
      <c r="Q96" s="771">
        <v>0</v>
      </c>
      <c r="R96" s="771">
        <v>0</v>
      </c>
      <c r="S96" s="771">
        <v>0</v>
      </c>
      <c r="T96" s="771">
        <v>0</v>
      </c>
      <c r="U96" s="771">
        <v>0</v>
      </c>
      <c r="V96" s="771">
        <v>0</v>
      </c>
      <c r="W96" s="771">
        <v>0</v>
      </c>
      <c r="X96" s="771">
        <v>0</v>
      </c>
      <c r="Y96" s="771">
        <v>0</v>
      </c>
      <c r="Z96" s="771">
        <v>0</v>
      </c>
      <c r="AA96" s="771">
        <v>0</v>
      </c>
      <c r="AB96" s="771">
        <v>0</v>
      </c>
      <c r="AC96" s="771">
        <v>0</v>
      </c>
      <c r="AD96" s="771">
        <v>0</v>
      </c>
      <c r="AE96" s="771">
        <v>0</v>
      </c>
      <c r="AF96" s="771">
        <v>0</v>
      </c>
      <c r="AG96" s="771">
        <v>0</v>
      </c>
      <c r="AH96" s="771">
        <v>0</v>
      </c>
      <c r="AI96" s="771">
        <v>0</v>
      </c>
      <c r="AJ96" s="771">
        <v>0</v>
      </c>
      <c r="AK96" s="771">
        <v>0</v>
      </c>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c r="BI96" s="771"/>
      <c r="BJ96" s="771"/>
      <c r="BK96" s="771"/>
      <c r="BL96" s="771"/>
      <c r="BM96" s="771"/>
      <c r="BN96" s="771"/>
      <c r="BO96" s="771"/>
      <c r="BP96" s="771"/>
      <c r="BQ96" s="771"/>
      <c r="BR96" s="771"/>
      <c r="BS96" s="771"/>
      <c r="BT96" s="771"/>
      <c r="BU96" s="771"/>
      <c r="BV96" s="771"/>
      <c r="BW96" s="771"/>
      <c r="BX96" s="771"/>
      <c r="BY96" s="771"/>
      <c r="BZ96" s="771"/>
      <c r="CA96" s="771"/>
      <c r="CB96" s="771"/>
      <c r="CC96" s="771"/>
      <c r="CD96" s="771"/>
      <c r="CE96" s="771"/>
      <c r="CF96" s="771"/>
      <c r="CG96" s="771"/>
      <c r="CH96" s="771"/>
      <c r="CI96" s="772"/>
    </row>
    <row r="97" spans="2:87" x14ac:dyDescent="0.2">
      <c r="B97" s="773" t="s">
        <v>514</v>
      </c>
      <c r="C97" s="774" t="s">
        <v>515</v>
      </c>
      <c r="D97" s="774" t="s">
        <v>516</v>
      </c>
      <c r="E97" s="774" t="s">
        <v>141</v>
      </c>
      <c r="F97" s="775">
        <v>2</v>
      </c>
      <c r="G97" s="776">
        <v>0</v>
      </c>
      <c r="H97" s="777">
        <v>0</v>
      </c>
      <c r="I97" s="777">
        <v>0</v>
      </c>
      <c r="J97" s="777">
        <v>0</v>
      </c>
      <c r="K97" s="777">
        <v>0</v>
      </c>
      <c r="L97" s="777">
        <v>0</v>
      </c>
      <c r="M97" s="771">
        <v>0</v>
      </c>
      <c r="N97" s="771">
        <v>0</v>
      </c>
      <c r="O97" s="771">
        <v>0</v>
      </c>
      <c r="P97" s="771">
        <v>0</v>
      </c>
      <c r="Q97" s="771">
        <v>0</v>
      </c>
      <c r="R97" s="771">
        <v>0</v>
      </c>
      <c r="S97" s="771">
        <v>0</v>
      </c>
      <c r="T97" s="771">
        <v>0</v>
      </c>
      <c r="U97" s="771">
        <v>0</v>
      </c>
      <c r="V97" s="771">
        <v>0</v>
      </c>
      <c r="W97" s="771">
        <v>0</v>
      </c>
      <c r="X97" s="771">
        <v>0</v>
      </c>
      <c r="Y97" s="771">
        <v>0</v>
      </c>
      <c r="Z97" s="771">
        <v>0</v>
      </c>
      <c r="AA97" s="771">
        <v>0</v>
      </c>
      <c r="AB97" s="771">
        <v>0</v>
      </c>
      <c r="AC97" s="771">
        <v>0</v>
      </c>
      <c r="AD97" s="771">
        <v>0</v>
      </c>
      <c r="AE97" s="771">
        <v>0</v>
      </c>
      <c r="AF97" s="771">
        <v>0</v>
      </c>
      <c r="AG97" s="771">
        <v>0</v>
      </c>
      <c r="AH97" s="771">
        <v>0</v>
      </c>
      <c r="AI97" s="771">
        <v>0</v>
      </c>
      <c r="AJ97" s="771">
        <v>0</v>
      </c>
      <c r="AK97" s="771">
        <v>0</v>
      </c>
      <c r="AL97" s="771"/>
      <c r="AM97" s="771"/>
      <c r="AN97" s="771"/>
      <c r="AO97" s="771"/>
      <c r="AP97" s="771"/>
      <c r="AQ97" s="771"/>
      <c r="AR97" s="771"/>
      <c r="AS97" s="771"/>
      <c r="AT97" s="771"/>
      <c r="AU97" s="771"/>
      <c r="AV97" s="771"/>
      <c r="AW97" s="771"/>
      <c r="AX97" s="771"/>
      <c r="AY97" s="771"/>
      <c r="AZ97" s="771"/>
      <c r="BA97" s="771"/>
      <c r="BB97" s="771"/>
      <c r="BC97" s="771"/>
      <c r="BD97" s="771"/>
      <c r="BE97" s="771"/>
      <c r="BF97" s="771"/>
      <c r="BG97" s="771"/>
      <c r="BH97" s="771"/>
      <c r="BI97" s="771"/>
      <c r="BJ97" s="771"/>
      <c r="BK97" s="771"/>
      <c r="BL97" s="771"/>
      <c r="BM97" s="771"/>
      <c r="BN97" s="771"/>
      <c r="BO97" s="771"/>
      <c r="BP97" s="771"/>
      <c r="BQ97" s="771"/>
      <c r="BR97" s="771"/>
      <c r="BS97" s="771"/>
      <c r="BT97" s="771"/>
      <c r="BU97" s="771"/>
      <c r="BV97" s="771"/>
      <c r="BW97" s="771"/>
      <c r="BX97" s="771"/>
      <c r="BY97" s="771"/>
      <c r="BZ97" s="771"/>
      <c r="CA97" s="771"/>
      <c r="CB97" s="771"/>
      <c r="CC97" s="771"/>
      <c r="CD97" s="771"/>
      <c r="CE97" s="771"/>
      <c r="CF97" s="771"/>
      <c r="CG97" s="771"/>
      <c r="CH97" s="771"/>
      <c r="CI97" s="772"/>
    </row>
    <row r="98" spans="2:87" ht="28.5" x14ac:dyDescent="0.2">
      <c r="B98" s="773" t="s">
        <v>517</v>
      </c>
      <c r="C98" s="774" t="s">
        <v>518</v>
      </c>
      <c r="D98" s="774" t="s">
        <v>519</v>
      </c>
      <c r="E98" s="774" t="s">
        <v>141</v>
      </c>
      <c r="F98" s="775">
        <v>2</v>
      </c>
      <c r="G98" s="776">
        <v>0</v>
      </c>
      <c r="H98" s="777">
        <v>0</v>
      </c>
      <c r="I98" s="777">
        <v>0</v>
      </c>
      <c r="J98" s="777">
        <v>0</v>
      </c>
      <c r="K98" s="777">
        <v>0</v>
      </c>
      <c r="L98" s="777">
        <v>0</v>
      </c>
      <c r="M98" s="771">
        <v>0</v>
      </c>
      <c r="N98" s="771">
        <v>0</v>
      </c>
      <c r="O98" s="771">
        <v>0</v>
      </c>
      <c r="P98" s="771">
        <v>0</v>
      </c>
      <c r="Q98" s="771">
        <v>0</v>
      </c>
      <c r="R98" s="771">
        <v>0</v>
      </c>
      <c r="S98" s="771">
        <v>0</v>
      </c>
      <c r="T98" s="771">
        <v>0</v>
      </c>
      <c r="U98" s="771">
        <v>0</v>
      </c>
      <c r="V98" s="771">
        <v>0</v>
      </c>
      <c r="W98" s="771">
        <v>0</v>
      </c>
      <c r="X98" s="771">
        <v>0</v>
      </c>
      <c r="Y98" s="771">
        <v>0</v>
      </c>
      <c r="Z98" s="771">
        <v>0</v>
      </c>
      <c r="AA98" s="771">
        <v>0</v>
      </c>
      <c r="AB98" s="771">
        <v>0</v>
      </c>
      <c r="AC98" s="771">
        <v>0</v>
      </c>
      <c r="AD98" s="771">
        <v>0</v>
      </c>
      <c r="AE98" s="771">
        <v>0</v>
      </c>
      <c r="AF98" s="771">
        <v>0</v>
      </c>
      <c r="AG98" s="771">
        <v>0</v>
      </c>
      <c r="AH98" s="771">
        <v>0</v>
      </c>
      <c r="AI98" s="771">
        <v>0</v>
      </c>
      <c r="AJ98" s="771">
        <v>0</v>
      </c>
      <c r="AK98" s="771">
        <v>0</v>
      </c>
      <c r="AL98" s="771"/>
      <c r="AM98" s="771"/>
      <c r="AN98" s="771"/>
      <c r="AO98" s="771"/>
      <c r="AP98" s="771"/>
      <c r="AQ98" s="771"/>
      <c r="AR98" s="771"/>
      <c r="AS98" s="771"/>
      <c r="AT98" s="771"/>
      <c r="AU98" s="771"/>
      <c r="AV98" s="771"/>
      <c r="AW98" s="771"/>
      <c r="AX98" s="771"/>
      <c r="AY98" s="771"/>
      <c r="AZ98" s="771"/>
      <c r="BA98" s="771"/>
      <c r="BB98" s="771"/>
      <c r="BC98" s="771"/>
      <c r="BD98" s="771"/>
      <c r="BE98" s="771"/>
      <c r="BF98" s="771"/>
      <c r="BG98" s="771"/>
      <c r="BH98" s="771"/>
      <c r="BI98" s="771"/>
      <c r="BJ98" s="771"/>
      <c r="BK98" s="771"/>
      <c r="BL98" s="771"/>
      <c r="BM98" s="771"/>
      <c r="BN98" s="771"/>
      <c r="BO98" s="771"/>
      <c r="BP98" s="771"/>
      <c r="BQ98" s="771"/>
      <c r="BR98" s="771"/>
      <c r="BS98" s="771"/>
      <c r="BT98" s="771"/>
      <c r="BU98" s="771"/>
      <c r="BV98" s="771"/>
      <c r="BW98" s="771"/>
      <c r="BX98" s="771"/>
      <c r="BY98" s="771"/>
      <c r="BZ98" s="771"/>
      <c r="CA98" s="771"/>
      <c r="CB98" s="771"/>
      <c r="CC98" s="771"/>
      <c r="CD98" s="771"/>
      <c r="CE98" s="771"/>
      <c r="CF98" s="771"/>
      <c r="CG98" s="771"/>
      <c r="CH98" s="771"/>
      <c r="CI98" s="772"/>
    </row>
    <row r="99" spans="2:87" ht="28.5" x14ac:dyDescent="0.2">
      <c r="B99" s="773" t="s">
        <v>520</v>
      </c>
      <c r="C99" s="774" t="s">
        <v>521</v>
      </c>
      <c r="D99" s="774" t="s">
        <v>522</v>
      </c>
      <c r="E99" s="774" t="s">
        <v>141</v>
      </c>
      <c r="F99" s="775">
        <v>2</v>
      </c>
      <c r="G99" s="776">
        <v>0</v>
      </c>
      <c r="H99" s="777">
        <v>0</v>
      </c>
      <c r="I99" s="777">
        <v>0</v>
      </c>
      <c r="J99" s="777">
        <v>0</v>
      </c>
      <c r="K99" s="777">
        <v>0</v>
      </c>
      <c r="L99" s="777">
        <v>0</v>
      </c>
      <c r="M99" s="771">
        <v>0</v>
      </c>
      <c r="N99" s="771">
        <v>0</v>
      </c>
      <c r="O99" s="771">
        <v>0</v>
      </c>
      <c r="P99" s="771">
        <v>0</v>
      </c>
      <c r="Q99" s="771">
        <v>0</v>
      </c>
      <c r="R99" s="771">
        <v>0</v>
      </c>
      <c r="S99" s="771">
        <v>0</v>
      </c>
      <c r="T99" s="771">
        <v>0</v>
      </c>
      <c r="U99" s="771">
        <v>0</v>
      </c>
      <c r="V99" s="771">
        <v>0</v>
      </c>
      <c r="W99" s="771">
        <v>0</v>
      </c>
      <c r="X99" s="771">
        <v>0</v>
      </c>
      <c r="Y99" s="771">
        <v>0</v>
      </c>
      <c r="Z99" s="771">
        <v>0</v>
      </c>
      <c r="AA99" s="771">
        <v>0</v>
      </c>
      <c r="AB99" s="771">
        <v>0</v>
      </c>
      <c r="AC99" s="771">
        <v>0</v>
      </c>
      <c r="AD99" s="771">
        <v>0</v>
      </c>
      <c r="AE99" s="771">
        <v>0</v>
      </c>
      <c r="AF99" s="771">
        <v>0</v>
      </c>
      <c r="AG99" s="771">
        <v>0</v>
      </c>
      <c r="AH99" s="771">
        <v>0</v>
      </c>
      <c r="AI99" s="771">
        <v>0</v>
      </c>
      <c r="AJ99" s="771">
        <v>0</v>
      </c>
      <c r="AK99" s="771">
        <v>0</v>
      </c>
      <c r="AL99" s="771"/>
      <c r="AM99" s="771"/>
      <c r="AN99" s="771"/>
      <c r="AO99" s="771"/>
      <c r="AP99" s="771"/>
      <c r="AQ99" s="771"/>
      <c r="AR99" s="771"/>
      <c r="AS99" s="771"/>
      <c r="AT99" s="771"/>
      <c r="AU99" s="771"/>
      <c r="AV99" s="771"/>
      <c r="AW99" s="771"/>
      <c r="AX99" s="771"/>
      <c r="AY99" s="771"/>
      <c r="AZ99" s="771"/>
      <c r="BA99" s="771"/>
      <c r="BB99" s="771"/>
      <c r="BC99" s="771"/>
      <c r="BD99" s="771"/>
      <c r="BE99" s="771"/>
      <c r="BF99" s="771"/>
      <c r="BG99" s="771"/>
      <c r="BH99" s="771"/>
      <c r="BI99" s="771"/>
      <c r="BJ99" s="771"/>
      <c r="BK99" s="771"/>
      <c r="BL99" s="771"/>
      <c r="BM99" s="771"/>
      <c r="BN99" s="771"/>
      <c r="BO99" s="771"/>
      <c r="BP99" s="771"/>
      <c r="BQ99" s="771"/>
      <c r="BR99" s="771"/>
      <c r="BS99" s="771"/>
      <c r="BT99" s="771"/>
      <c r="BU99" s="771"/>
      <c r="BV99" s="771"/>
      <c r="BW99" s="771"/>
      <c r="BX99" s="771"/>
      <c r="BY99" s="771"/>
      <c r="BZ99" s="771"/>
      <c r="CA99" s="771"/>
      <c r="CB99" s="771"/>
      <c r="CC99" s="771"/>
      <c r="CD99" s="771"/>
      <c r="CE99" s="771"/>
      <c r="CF99" s="771"/>
      <c r="CG99" s="771"/>
      <c r="CH99" s="771"/>
      <c r="CI99" s="772"/>
    </row>
    <row r="100" spans="2:87" ht="28.5" x14ac:dyDescent="0.2">
      <c r="B100" s="778" t="s">
        <v>523</v>
      </c>
      <c r="C100" s="779" t="s">
        <v>524</v>
      </c>
      <c r="D100" s="779" t="s">
        <v>525</v>
      </c>
      <c r="E100" s="779" t="s">
        <v>141</v>
      </c>
      <c r="F100" s="775">
        <v>2</v>
      </c>
      <c r="G100" s="776">
        <v>0</v>
      </c>
      <c r="H100" s="777">
        <v>0</v>
      </c>
      <c r="I100" s="777">
        <v>0</v>
      </c>
      <c r="J100" s="777">
        <v>0</v>
      </c>
      <c r="K100" s="777">
        <v>0</v>
      </c>
      <c r="L100" s="777">
        <v>0</v>
      </c>
      <c r="M100" s="771">
        <v>0</v>
      </c>
      <c r="N100" s="771">
        <v>0</v>
      </c>
      <c r="O100" s="771">
        <v>0</v>
      </c>
      <c r="P100" s="771">
        <v>0</v>
      </c>
      <c r="Q100" s="771">
        <v>0</v>
      </c>
      <c r="R100" s="771">
        <v>0</v>
      </c>
      <c r="S100" s="771">
        <v>0</v>
      </c>
      <c r="T100" s="771">
        <v>0</v>
      </c>
      <c r="U100" s="771">
        <v>0</v>
      </c>
      <c r="V100" s="771">
        <v>0</v>
      </c>
      <c r="W100" s="771">
        <v>0</v>
      </c>
      <c r="X100" s="771">
        <v>0</v>
      </c>
      <c r="Y100" s="771">
        <v>0</v>
      </c>
      <c r="Z100" s="771">
        <v>0</v>
      </c>
      <c r="AA100" s="771">
        <v>0</v>
      </c>
      <c r="AB100" s="771">
        <v>0</v>
      </c>
      <c r="AC100" s="771">
        <v>0</v>
      </c>
      <c r="AD100" s="771">
        <v>0</v>
      </c>
      <c r="AE100" s="771">
        <v>0</v>
      </c>
      <c r="AF100" s="771">
        <v>0</v>
      </c>
      <c r="AG100" s="771">
        <v>0</v>
      </c>
      <c r="AH100" s="771">
        <v>0</v>
      </c>
      <c r="AI100" s="771">
        <v>0</v>
      </c>
      <c r="AJ100" s="771">
        <v>0</v>
      </c>
      <c r="AK100" s="771">
        <v>0</v>
      </c>
      <c r="AL100" s="771"/>
      <c r="AM100" s="771"/>
      <c r="AN100" s="771"/>
      <c r="AO100" s="771"/>
      <c r="AP100" s="771"/>
      <c r="AQ100" s="771"/>
      <c r="AR100" s="771"/>
      <c r="AS100" s="771"/>
      <c r="AT100" s="771"/>
      <c r="AU100" s="771"/>
      <c r="AV100" s="771"/>
      <c r="AW100" s="771"/>
      <c r="AX100" s="771"/>
      <c r="AY100" s="771"/>
      <c r="AZ100" s="771"/>
      <c r="BA100" s="771"/>
      <c r="BB100" s="771"/>
      <c r="BC100" s="771"/>
      <c r="BD100" s="771"/>
      <c r="BE100" s="771"/>
      <c r="BF100" s="771"/>
      <c r="BG100" s="771"/>
      <c r="BH100" s="771"/>
      <c r="BI100" s="771"/>
      <c r="BJ100" s="771"/>
      <c r="BK100" s="771"/>
      <c r="BL100" s="771"/>
      <c r="BM100" s="771"/>
      <c r="BN100" s="771"/>
      <c r="BO100" s="771"/>
      <c r="BP100" s="771"/>
      <c r="BQ100" s="771"/>
      <c r="BR100" s="771"/>
      <c r="BS100" s="771"/>
      <c r="BT100" s="771"/>
      <c r="BU100" s="771"/>
      <c r="BV100" s="771"/>
      <c r="BW100" s="771"/>
      <c r="BX100" s="771"/>
      <c r="BY100" s="771"/>
      <c r="BZ100" s="771"/>
      <c r="CA100" s="771"/>
      <c r="CB100" s="771"/>
      <c r="CC100" s="771"/>
      <c r="CD100" s="771"/>
      <c r="CE100" s="771"/>
      <c r="CF100" s="771"/>
      <c r="CG100" s="771"/>
      <c r="CH100" s="771"/>
      <c r="CI100" s="772"/>
    </row>
    <row r="101" spans="2:87" x14ac:dyDescent="0.2">
      <c r="B101" s="773" t="s">
        <v>526</v>
      </c>
      <c r="C101" s="774" t="s">
        <v>527</v>
      </c>
      <c r="D101" s="774" t="s">
        <v>528</v>
      </c>
      <c r="E101" s="774" t="s">
        <v>141</v>
      </c>
      <c r="F101" s="775">
        <v>2</v>
      </c>
      <c r="G101" s="776">
        <v>0</v>
      </c>
      <c r="H101" s="777">
        <v>0</v>
      </c>
      <c r="I101" s="777">
        <v>0</v>
      </c>
      <c r="J101" s="777">
        <v>0</v>
      </c>
      <c r="K101" s="777">
        <v>0</v>
      </c>
      <c r="L101" s="777">
        <v>0</v>
      </c>
      <c r="M101" s="771">
        <v>0</v>
      </c>
      <c r="N101" s="771">
        <v>0</v>
      </c>
      <c r="O101" s="771">
        <v>0</v>
      </c>
      <c r="P101" s="771">
        <v>0</v>
      </c>
      <c r="Q101" s="771">
        <v>0</v>
      </c>
      <c r="R101" s="771">
        <v>0</v>
      </c>
      <c r="S101" s="771">
        <v>0</v>
      </c>
      <c r="T101" s="771">
        <v>0</v>
      </c>
      <c r="U101" s="771">
        <v>0</v>
      </c>
      <c r="V101" s="771">
        <v>0</v>
      </c>
      <c r="W101" s="771">
        <v>0</v>
      </c>
      <c r="X101" s="771">
        <v>0</v>
      </c>
      <c r="Y101" s="771">
        <v>0</v>
      </c>
      <c r="Z101" s="771">
        <v>0</v>
      </c>
      <c r="AA101" s="771">
        <v>0</v>
      </c>
      <c r="AB101" s="771">
        <v>0</v>
      </c>
      <c r="AC101" s="771">
        <v>0</v>
      </c>
      <c r="AD101" s="771">
        <v>0</v>
      </c>
      <c r="AE101" s="771">
        <v>0</v>
      </c>
      <c r="AF101" s="771">
        <v>0</v>
      </c>
      <c r="AG101" s="771">
        <v>0</v>
      </c>
      <c r="AH101" s="771">
        <v>0</v>
      </c>
      <c r="AI101" s="771">
        <v>0</v>
      </c>
      <c r="AJ101" s="771">
        <v>0</v>
      </c>
      <c r="AK101" s="771">
        <v>0</v>
      </c>
      <c r="AL101" s="771"/>
      <c r="AM101" s="771"/>
      <c r="AN101" s="771"/>
      <c r="AO101" s="771"/>
      <c r="AP101" s="771"/>
      <c r="AQ101" s="771"/>
      <c r="AR101" s="771"/>
      <c r="AS101" s="771"/>
      <c r="AT101" s="771"/>
      <c r="AU101" s="771"/>
      <c r="AV101" s="771"/>
      <c r="AW101" s="771"/>
      <c r="AX101" s="771"/>
      <c r="AY101" s="771"/>
      <c r="AZ101" s="771"/>
      <c r="BA101" s="771"/>
      <c r="BB101" s="771"/>
      <c r="BC101" s="771"/>
      <c r="BD101" s="771"/>
      <c r="BE101" s="771"/>
      <c r="BF101" s="771"/>
      <c r="BG101" s="771"/>
      <c r="BH101" s="771"/>
      <c r="BI101" s="771"/>
      <c r="BJ101" s="771"/>
      <c r="BK101" s="771"/>
      <c r="BL101" s="771"/>
      <c r="BM101" s="771"/>
      <c r="BN101" s="771"/>
      <c r="BO101" s="771"/>
      <c r="BP101" s="771"/>
      <c r="BQ101" s="771"/>
      <c r="BR101" s="771"/>
      <c r="BS101" s="771"/>
      <c r="BT101" s="771"/>
      <c r="BU101" s="771"/>
      <c r="BV101" s="771"/>
      <c r="BW101" s="771"/>
      <c r="BX101" s="771"/>
      <c r="BY101" s="771"/>
      <c r="BZ101" s="771"/>
      <c r="CA101" s="771"/>
      <c r="CB101" s="771"/>
      <c r="CC101" s="771"/>
      <c r="CD101" s="771"/>
      <c r="CE101" s="771"/>
      <c r="CF101" s="771"/>
      <c r="CG101" s="771"/>
      <c r="CH101" s="771"/>
      <c r="CI101" s="772"/>
    </row>
    <row r="102" spans="2:87" ht="30.6" customHeight="1" x14ac:dyDescent="0.2">
      <c r="B102" s="780" t="s">
        <v>529</v>
      </c>
      <c r="C102" s="781" t="s">
        <v>530</v>
      </c>
      <c r="D102" s="782" t="s">
        <v>531</v>
      </c>
      <c r="E102" s="781" t="s">
        <v>141</v>
      </c>
      <c r="F102" s="783">
        <v>2</v>
      </c>
      <c r="G102" s="776">
        <v>0</v>
      </c>
      <c r="H102" s="777">
        <v>0</v>
      </c>
      <c r="I102" s="777">
        <v>0</v>
      </c>
      <c r="J102" s="777">
        <v>0</v>
      </c>
      <c r="K102" s="777">
        <v>0</v>
      </c>
      <c r="L102" s="777">
        <v>0</v>
      </c>
      <c r="M102" s="771">
        <v>0</v>
      </c>
      <c r="N102" s="771">
        <v>0</v>
      </c>
      <c r="O102" s="771">
        <v>0</v>
      </c>
      <c r="P102" s="771">
        <v>0</v>
      </c>
      <c r="Q102" s="771">
        <v>0</v>
      </c>
      <c r="R102" s="771">
        <v>0</v>
      </c>
      <c r="S102" s="771">
        <v>0</v>
      </c>
      <c r="T102" s="771">
        <v>0</v>
      </c>
      <c r="U102" s="771">
        <v>0</v>
      </c>
      <c r="V102" s="771">
        <v>0</v>
      </c>
      <c r="W102" s="771">
        <v>0</v>
      </c>
      <c r="X102" s="771">
        <v>0</v>
      </c>
      <c r="Y102" s="771">
        <v>0</v>
      </c>
      <c r="Z102" s="771">
        <v>0</v>
      </c>
      <c r="AA102" s="771">
        <v>0</v>
      </c>
      <c r="AB102" s="771">
        <v>0</v>
      </c>
      <c r="AC102" s="771">
        <v>0</v>
      </c>
      <c r="AD102" s="771">
        <v>0</v>
      </c>
      <c r="AE102" s="771">
        <v>0</v>
      </c>
      <c r="AF102" s="771">
        <v>0</v>
      </c>
      <c r="AG102" s="771">
        <v>0</v>
      </c>
      <c r="AH102" s="771">
        <v>0</v>
      </c>
      <c r="AI102" s="771">
        <v>0</v>
      </c>
      <c r="AJ102" s="771">
        <v>0</v>
      </c>
      <c r="AK102" s="771">
        <v>0</v>
      </c>
      <c r="AL102" s="771"/>
      <c r="AM102" s="771"/>
      <c r="AN102" s="771"/>
      <c r="AO102" s="771"/>
      <c r="AP102" s="771"/>
      <c r="AQ102" s="771"/>
      <c r="AR102" s="771"/>
      <c r="AS102" s="771"/>
      <c r="AT102" s="771"/>
      <c r="AU102" s="771"/>
      <c r="AV102" s="771"/>
      <c r="AW102" s="771"/>
      <c r="AX102" s="771"/>
      <c r="AY102" s="771"/>
      <c r="AZ102" s="771"/>
      <c r="BA102" s="771"/>
      <c r="BB102" s="771"/>
      <c r="BC102" s="771"/>
      <c r="BD102" s="771"/>
      <c r="BE102" s="771"/>
      <c r="BF102" s="771"/>
      <c r="BG102" s="771"/>
      <c r="BH102" s="771"/>
      <c r="BI102" s="771"/>
      <c r="BJ102" s="771"/>
      <c r="BK102" s="771"/>
      <c r="BL102" s="771"/>
      <c r="BM102" s="771"/>
      <c r="BN102" s="771"/>
      <c r="BO102" s="771"/>
      <c r="BP102" s="771"/>
      <c r="BQ102" s="771"/>
      <c r="BR102" s="771"/>
      <c r="BS102" s="771"/>
      <c r="BT102" s="771"/>
      <c r="BU102" s="771"/>
      <c r="BV102" s="771"/>
      <c r="BW102" s="771"/>
      <c r="BX102" s="771"/>
      <c r="BY102" s="771"/>
      <c r="BZ102" s="771"/>
      <c r="CA102" s="771"/>
      <c r="CB102" s="771"/>
      <c r="CC102" s="771"/>
      <c r="CD102" s="771"/>
      <c r="CE102" s="771"/>
      <c r="CF102" s="771"/>
      <c r="CG102" s="771"/>
      <c r="CH102" s="771"/>
      <c r="CI102" s="772"/>
    </row>
    <row r="103" spans="2:87" ht="30.6" customHeight="1" x14ac:dyDescent="0.2">
      <c r="B103" s="780" t="s">
        <v>532</v>
      </c>
      <c r="C103" s="781" t="s">
        <v>533</v>
      </c>
      <c r="D103" s="782" t="s">
        <v>534</v>
      </c>
      <c r="E103" s="781" t="s">
        <v>141</v>
      </c>
      <c r="F103" s="783">
        <v>2</v>
      </c>
      <c r="G103" s="776">
        <v>0</v>
      </c>
      <c r="H103" s="777">
        <v>0</v>
      </c>
      <c r="I103" s="777">
        <v>0</v>
      </c>
      <c r="J103" s="777">
        <v>0</v>
      </c>
      <c r="K103" s="777">
        <v>0</v>
      </c>
      <c r="L103" s="777">
        <v>0</v>
      </c>
      <c r="M103" s="771">
        <v>0</v>
      </c>
      <c r="N103" s="771">
        <v>0</v>
      </c>
      <c r="O103" s="771">
        <v>0</v>
      </c>
      <c r="P103" s="771">
        <v>0</v>
      </c>
      <c r="Q103" s="771">
        <v>0</v>
      </c>
      <c r="R103" s="771">
        <v>0</v>
      </c>
      <c r="S103" s="771">
        <v>0</v>
      </c>
      <c r="T103" s="771">
        <v>0</v>
      </c>
      <c r="U103" s="771">
        <v>0</v>
      </c>
      <c r="V103" s="771">
        <v>0</v>
      </c>
      <c r="W103" s="771">
        <v>0</v>
      </c>
      <c r="X103" s="771">
        <v>0</v>
      </c>
      <c r="Y103" s="771">
        <v>0</v>
      </c>
      <c r="Z103" s="771">
        <v>0</v>
      </c>
      <c r="AA103" s="771">
        <v>0</v>
      </c>
      <c r="AB103" s="771">
        <v>0</v>
      </c>
      <c r="AC103" s="771">
        <v>0</v>
      </c>
      <c r="AD103" s="771">
        <v>0</v>
      </c>
      <c r="AE103" s="771">
        <v>0</v>
      </c>
      <c r="AF103" s="771">
        <v>0</v>
      </c>
      <c r="AG103" s="771">
        <v>0</v>
      </c>
      <c r="AH103" s="771">
        <v>0</v>
      </c>
      <c r="AI103" s="771">
        <v>0</v>
      </c>
      <c r="AJ103" s="771">
        <v>0</v>
      </c>
      <c r="AK103" s="771">
        <v>0</v>
      </c>
      <c r="AL103" s="771"/>
      <c r="AM103" s="771"/>
      <c r="AN103" s="771"/>
      <c r="AO103" s="771"/>
      <c r="AP103" s="771"/>
      <c r="AQ103" s="771"/>
      <c r="AR103" s="771"/>
      <c r="AS103" s="771"/>
      <c r="AT103" s="771"/>
      <c r="AU103" s="771"/>
      <c r="AV103" s="771"/>
      <c r="AW103" s="771"/>
      <c r="AX103" s="771"/>
      <c r="AY103" s="771"/>
      <c r="AZ103" s="771"/>
      <c r="BA103" s="771"/>
      <c r="BB103" s="771"/>
      <c r="BC103" s="771"/>
      <c r="BD103" s="771"/>
      <c r="BE103" s="771"/>
      <c r="BF103" s="771"/>
      <c r="BG103" s="771"/>
      <c r="BH103" s="771"/>
      <c r="BI103" s="771"/>
      <c r="BJ103" s="771"/>
      <c r="BK103" s="771"/>
      <c r="BL103" s="771"/>
      <c r="BM103" s="771"/>
      <c r="BN103" s="771"/>
      <c r="BO103" s="771"/>
      <c r="BP103" s="771"/>
      <c r="BQ103" s="771"/>
      <c r="BR103" s="771"/>
      <c r="BS103" s="771"/>
      <c r="BT103" s="771"/>
      <c r="BU103" s="771"/>
      <c r="BV103" s="771"/>
      <c r="BW103" s="771"/>
      <c r="BX103" s="771"/>
      <c r="BY103" s="771"/>
      <c r="BZ103" s="771"/>
      <c r="CA103" s="771"/>
      <c r="CB103" s="771"/>
      <c r="CC103" s="771"/>
      <c r="CD103" s="771"/>
      <c r="CE103" s="771"/>
      <c r="CF103" s="771"/>
      <c r="CG103" s="771"/>
      <c r="CH103" s="771"/>
      <c r="CI103" s="772"/>
    </row>
    <row r="104" spans="2:87" ht="42.75" x14ac:dyDescent="0.2">
      <c r="B104" s="773" t="s">
        <v>535</v>
      </c>
      <c r="C104" s="774" t="s">
        <v>536</v>
      </c>
      <c r="D104" s="774" t="s">
        <v>537</v>
      </c>
      <c r="E104" s="774" t="s">
        <v>141</v>
      </c>
      <c r="F104" s="775">
        <v>2</v>
      </c>
      <c r="G104" s="776">
        <v>0</v>
      </c>
      <c r="H104" s="777">
        <v>0</v>
      </c>
      <c r="I104" s="777">
        <v>0</v>
      </c>
      <c r="J104" s="777">
        <v>0</v>
      </c>
      <c r="K104" s="777">
        <v>0</v>
      </c>
      <c r="L104" s="777">
        <v>0</v>
      </c>
      <c r="M104" s="771">
        <v>0</v>
      </c>
      <c r="N104" s="771">
        <v>0</v>
      </c>
      <c r="O104" s="771">
        <v>0</v>
      </c>
      <c r="P104" s="771">
        <v>0</v>
      </c>
      <c r="Q104" s="771">
        <v>0</v>
      </c>
      <c r="R104" s="771">
        <v>0</v>
      </c>
      <c r="S104" s="771">
        <v>0</v>
      </c>
      <c r="T104" s="771">
        <v>0</v>
      </c>
      <c r="U104" s="771">
        <v>0</v>
      </c>
      <c r="V104" s="771">
        <v>0</v>
      </c>
      <c r="W104" s="771">
        <v>0</v>
      </c>
      <c r="X104" s="771">
        <v>0</v>
      </c>
      <c r="Y104" s="771">
        <v>0</v>
      </c>
      <c r="Z104" s="771">
        <v>0</v>
      </c>
      <c r="AA104" s="771">
        <v>0</v>
      </c>
      <c r="AB104" s="771">
        <v>0</v>
      </c>
      <c r="AC104" s="771">
        <v>0</v>
      </c>
      <c r="AD104" s="771">
        <v>0</v>
      </c>
      <c r="AE104" s="771">
        <v>0</v>
      </c>
      <c r="AF104" s="771">
        <v>0</v>
      </c>
      <c r="AG104" s="771">
        <v>0</v>
      </c>
      <c r="AH104" s="771">
        <v>0</v>
      </c>
      <c r="AI104" s="771">
        <v>0</v>
      </c>
      <c r="AJ104" s="771">
        <v>0</v>
      </c>
      <c r="AK104" s="771">
        <v>0</v>
      </c>
      <c r="AL104" s="771"/>
      <c r="AM104" s="771"/>
      <c r="AN104" s="771"/>
      <c r="AO104" s="771"/>
      <c r="AP104" s="771"/>
      <c r="AQ104" s="771"/>
      <c r="AR104" s="771"/>
      <c r="AS104" s="771"/>
      <c r="AT104" s="771"/>
      <c r="AU104" s="771"/>
      <c r="AV104" s="771"/>
      <c r="AW104" s="771"/>
      <c r="AX104" s="771"/>
      <c r="AY104" s="771"/>
      <c r="AZ104" s="771"/>
      <c r="BA104" s="771"/>
      <c r="BB104" s="771"/>
      <c r="BC104" s="771"/>
      <c r="BD104" s="771"/>
      <c r="BE104" s="771"/>
      <c r="BF104" s="771"/>
      <c r="BG104" s="771"/>
      <c r="BH104" s="771"/>
      <c r="BI104" s="771"/>
      <c r="BJ104" s="771"/>
      <c r="BK104" s="771"/>
      <c r="BL104" s="771"/>
      <c r="BM104" s="771"/>
      <c r="BN104" s="771"/>
      <c r="BO104" s="771"/>
      <c r="BP104" s="771"/>
      <c r="BQ104" s="771"/>
      <c r="BR104" s="771"/>
      <c r="BS104" s="771"/>
      <c r="BT104" s="771"/>
      <c r="BU104" s="771"/>
      <c r="BV104" s="771"/>
      <c r="BW104" s="771"/>
      <c r="BX104" s="771"/>
      <c r="BY104" s="771"/>
      <c r="BZ104" s="771"/>
      <c r="CA104" s="771"/>
      <c r="CB104" s="771"/>
      <c r="CC104" s="771"/>
      <c r="CD104" s="771"/>
      <c r="CE104" s="771"/>
      <c r="CF104" s="771"/>
      <c r="CG104" s="771"/>
      <c r="CH104" s="771"/>
      <c r="CI104" s="772"/>
    </row>
    <row r="105" spans="2:87" x14ac:dyDescent="0.2">
      <c r="B105" s="773" t="s">
        <v>538</v>
      </c>
      <c r="C105" s="774" t="s">
        <v>539</v>
      </c>
      <c r="D105" s="774" t="s">
        <v>540</v>
      </c>
      <c r="E105" s="774" t="s">
        <v>141</v>
      </c>
      <c r="F105" s="775">
        <v>2</v>
      </c>
      <c r="G105" s="776">
        <v>0</v>
      </c>
      <c r="H105" s="777">
        <v>0</v>
      </c>
      <c r="I105" s="777">
        <v>0</v>
      </c>
      <c r="J105" s="777">
        <v>0</v>
      </c>
      <c r="K105" s="777">
        <v>0</v>
      </c>
      <c r="L105" s="777">
        <v>0</v>
      </c>
      <c r="M105" s="771">
        <v>0</v>
      </c>
      <c r="N105" s="771">
        <v>0</v>
      </c>
      <c r="O105" s="771">
        <v>0</v>
      </c>
      <c r="P105" s="771">
        <v>0</v>
      </c>
      <c r="Q105" s="771">
        <v>0</v>
      </c>
      <c r="R105" s="771">
        <v>0</v>
      </c>
      <c r="S105" s="771">
        <v>0</v>
      </c>
      <c r="T105" s="771">
        <v>0</v>
      </c>
      <c r="U105" s="771">
        <v>0</v>
      </c>
      <c r="V105" s="771">
        <v>0</v>
      </c>
      <c r="W105" s="771">
        <v>0</v>
      </c>
      <c r="X105" s="771">
        <v>0</v>
      </c>
      <c r="Y105" s="771">
        <v>0</v>
      </c>
      <c r="Z105" s="771">
        <v>0</v>
      </c>
      <c r="AA105" s="771">
        <v>0</v>
      </c>
      <c r="AB105" s="771">
        <v>0</v>
      </c>
      <c r="AC105" s="771">
        <v>0</v>
      </c>
      <c r="AD105" s="771">
        <v>0</v>
      </c>
      <c r="AE105" s="771">
        <v>0</v>
      </c>
      <c r="AF105" s="771">
        <v>0</v>
      </c>
      <c r="AG105" s="771">
        <v>0</v>
      </c>
      <c r="AH105" s="771">
        <v>0</v>
      </c>
      <c r="AI105" s="771">
        <v>0</v>
      </c>
      <c r="AJ105" s="771">
        <v>0</v>
      </c>
      <c r="AK105" s="771">
        <v>0</v>
      </c>
      <c r="AL105" s="771"/>
      <c r="AM105" s="771"/>
      <c r="AN105" s="771"/>
      <c r="AO105" s="771"/>
      <c r="AP105" s="771"/>
      <c r="AQ105" s="771"/>
      <c r="AR105" s="771"/>
      <c r="AS105" s="771"/>
      <c r="AT105" s="771"/>
      <c r="AU105" s="771"/>
      <c r="AV105" s="771"/>
      <c r="AW105" s="771"/>
      <c r="AX105" s="771"/>
      <c r="AY105" s="771"/>
      <c r="AZ105" s="771"/>
      <c r="BA105" s="771"/>
      <c r="BB105" s="771"/>
      <c r="BC105" s="771"/>
      <c r="BD105" s="771"/>
      <c r="BE105" s="771"/>
      <c r="BF105" s="771"/>
      <c r="BG105" s="771"/>
      <c r="BH105" s="771"/>
      <c r="BI105" s="771"/>
      <c r="BJ105" s="771"/>
      <c r="BK105" s="771"/>
      <c r="BL105" s="771"/>
      <c r="BM105" s="771"/>
      <c r="BN105" s="771"/>
      <c r="BO105" s="771"/>
      <c r="BP105" s="771"/>
      <c r="BQ105" s="771"/>
      <c r="BR105" s="771"/>
      <c r="BS105" s="771"/>
      <c r="BT105" s="771"/>
      <c r="BU105" s="771"/>
      <c r="BV105" s="771"/>
      <c r="BW105" s="771"/>
      <c r="BX105" s="771"/>
      <c r="BY105" s="771"/>
      <c r="BZ105" s="771"/>
      <c r="CA105" s="771"/>
      <c r="CB105" s="771"/>
      <c r="CC105" s="771"/>
      <c r="CD105" s="771"/>
      <c r="CE105" s="771"/>
      <c r="CF105" s="771"/>
      <c r="CG105" s="771"/>
      <c r="CH105" s="771"/>
      <c r="CI105" s="772"/>
    </row>
    <row r="106" spans="2:87" x14ac:dyDescent="0.2">
      <c r="B106" s="784" t="s">
        <v>541</v>
      </c>
      <c r="C106" s="785" t="s">
        <v>542</v>
      </c>
      <c r="D106" s="785" t="s">
        <v>543</v>
      </c>
      <c r="E106" s="785" t="s">
        <v>141</v>
      </c>
      <c r="F106" s="786">
        <v>2</v>
      </c>
      <c r="G106" s="787">
        <v>0</v>
      </c>
      <c r="H106" s="788">
        <v>0</v>
      </c>
      <c r="I106" s="788">
        <v>0</v>
      </c>
      <c r="J106" s="788">
        <v>0</v>
      </c>
      <c r="K106" s="788">
        <v>0</v>
      </c>
      <c r="L106" s="788">
        <v>0</v>
      </c>
      <c r="M106" s="789">
        <v>0</v>
      </c>
      <c r="N106" s="789">
        <v>0</v>
      </c>
      <c r="O106" s="789">
        <v>0</v>
      </c>
      <c r="P106" s="789">
        <v>0</v>
      </c>
      <c r="Q106" s="789">
        <v>0</v>
      </c>
      <c r="R106" s="789">
        <v>0</v>
      </c>
      <c r="S106" s="789">
        <v>0</v>
      </c>
      <c r="T106" s="789">
        <v>0</v>
      </c>
      <c r="U106" s="789">
        <v>0</v>
      </c>
      <c r="V106" s="789">
        <v>0</v>
      </c>
      <c r="W106" s="789">
        <v>0</v>
      </c>
      <c r="X106" s="789">
        <v>0</v>
      </c>
      <c r="Y106" s="789">
        <v>0</v>
      </c>
      <c r="Z106" s="789">
        <v>0</v>
      </c>
      <c r="AA106" s="789">
        <v>0</v>
      </c>
      <c r="AB106" s="789">
        <v>0</v>
      </c>
      <c r="AC106" s="789">
        <v>0</v>
      </c>
      <c r="AD106" s="789">
        <v>0</v>
      </c>
      <c r="AE106" s="789">
        <v>0</v>
      </c>
      <c r="AF106" s="789">
        <v>0</v>
      </c>
      <c r="AG106" s="789">
        <v>0</v>
      </c>
      <c r="AH106" s="789">
        <v>0</v>
      </c>
      <c r="AI106" s="789">
        <v>0</v>
      </c>
      <c r="AJ106" s="789">
        <v>0</v>
      </c>
      <c r="AK106" s="789">
        <v>0</v>
      </c>
      <c r="AL106" s="789"/>
      <c r="AM106" s="789"/>
      <c r="AN106" s="789"/>
      <c r="AO106" s="789"/>
      <c r="AP106" s="789"/>
      <c r="AQ106" s="789"/>
      <c r="AR106" s="789"/>
      <c r="AS106" s="789"/>
      <c r="AT106" s="789"/>
      <c r="AU106" s="789"/>
      <c r="AV106" s="789"/>
      <c r="AW106" s="789"/>
      <c r="AX106" s="789"/>
      <c r="AY106" s="789"/>
      <c r="AZ106" s="789"/>
      <c r="BA106" s="789"/>
      <c r="BB106" s="789"/>
      <c r="BC106" s="789"/>
      <c r="BD106" s="789"/>
      <c r="BE106" s="789"/>
      <c r="BF106" s="789"/>
      <c r="BG106" s="789"/>
      <c r="BH106" s="789"/>
      <c r="BI106" s="789"/>
      <c r="BJ106" s="789"/>
      <c r="BK106" s="789"/>
      <c r="BL106" s="789"/>
      <c r="BM106" s="789"/>
      <c r="BN106" s="789"/>
      <c r="BO106" s="789"/>
      <c r="BP106" s="789"/>
      <c r="BQ106" s="789"/>
      <c r="BR106" s="789"/>
      <c r="BS106" s="789"/>
      <c r="BT106" s="789"/>
      <c r="BU106" s="789"/>
      <c r="BV106" s="789"/>
      <c r="BW106" s="789"/>
      <c r="BX106" s="789"/>
      <c r="BY106" s="789"/>
      <c r="BZ106" s="789"/>
      <c r="CA106" s="789"/>
      <c r="CB106" s="789"/>
      <c r="CC106" s="789"/>
      <c r="CD106" s="789"/>
      <c r="CE106" s="789"/>
      <c r="CF106" s="789"/>
      <c r="CG106" s="789"/>
      <c r="CH106" s="789"/>
      <c r="CI106" s="790"/>
    </row>
    <row r="107" spans="2:87" ht="57" x14ac:dyDescent="0.2">
      <c r="B107" s="791" t="s">
        <v>544</v>
      </c>
      <c r="C107" s="792" t="s">
        <v>545</v>
      </c>
      <c r="D107" s="793" t="s">
        <v>546</v>
      </c>
      <c r="E107" s="792" t="s">
        <v>141</v>
      </c>
      <c r="F107" s="794">
        <v>2</v>
      </c>
      <c r="G107" s="768">
        <v>0</v>
      </c>
      <c r="H107" s="769">
        <v>0</v>
      </c>
      <c r="I107" s="769">
        <v>0</v>
      </c>
      <c r="J107" s="769">
        <v>0</v>
      </c>
      <c r="K107" s="769">
        <v>-0.47</v>
      </c>
      <c r="L107" s="769">
        <v>-0.47</v>
      </c>
      <c r="M107" s="770">
        <v>-0.47</v>
      </c>
      <c r="N107" s="770">
        <v>-0.47</v>
      </c>
      <c r="O107" s="770">
        <v>-0.47</v>
      </c>
      <c r="P107" s="770">
        <v>-0.47</v>
      </c>
      <c r="Q107" s="770">
        <v>-0.47</v>
      </c>
      <c r="R107" s="770">
        <v>-0.47</v>
      </c>
      <c r="S107" s="770">
        <v>-0.47</v>
      </c>
      <c r="T107" s="770">
        <v>-0.47</v>
      </c>
      <c r="U107" s="770">
        <v>-0.47</v>
      </c>
      <c r="V107" s="770">
        <v>-0.47</v>
      </c>
      <c r="W107" s="770">
        <v>-0.48</v>
      </c>
      <c r="X107" s="770">
        <v>-0.48</v>
      </c>
      <c r="Y107" s="770">
        <v>-0.48</v>
      </c>
      <c r="Z107" s="770">
        <v>-0.48</v>
      </c>
      <c r="AA107" s="770">
        <v>-0.48</v>
      </c>
      <c r="AB107" s="770">
        <v>-0.48</v>
      </c>
      <c r="AC107" s="770">
        <v>-0.48</v>
      </c>
      <c r="AD107" s="770">
        <v>-0.48</v>
      </c>
      <c r="AE107" s="770">
        <v>-0.48</v>
      </c>
      <c r="AF107" s="770">
        <v>-0.48</v>
      </c>
      <c r="AG107" s="770">
        <v>-0.48</v>
      </c>
      <c r="AH107" s="770">
        <v>-0.48</v>
      </c>
      <c r="AI107" s="770">
        <v>-0.48</v>
      </c>
      <c r="AJ107" s="770">
        <v>-0.48</v>
      </c>
      <c r="AK107" s="770">
        <v>-0.48</v>
      </c>
      <c r="AL107" s="770"/>
      <c r="AM107" s="770"/>
      <c r="AN107" s="770"/>
      <c r="AO107" s="770"/>
      <c r="AP107" s="770"/>
      <c r="AQ107" s="770"/>
      <c r="AR107" s="770"/>
      <c r="AS107" s="770"/>
      <c r="AT107" s="770"/>
      <c r="AU107" s="770"/>
      <c r="AV107" s="770"/>
      <c r="AW107" s="770"/>
      <c r="AX107" s="770"/>
      <c r="AY107" s="770"/>
      <c r="AZ107" s="770"/>
      <c r="BA107" s="770"/>
      <c r="BB107" s="770"/>
      <c r="BC107" s="770"/>
      <c r="BD107" s="770"/>
      <c r="BE107" s="770"/>
      <c r="BF107" s="770"/>
      <c r="BG107" s="770"/>
      <c r="BH107" s="770"/>
      <c r="BI107" s="770"/>
      <c r="BJ107" s="770"/>
      <c r="BK107" s="770"/>
      <c r="BL107" s="770"/>
      <c r="BM107" s="770"/>
      <c r="BN107" s="770"/>
      <c r="BO107" s="770"/>
      <c r="BP107" s="770"/>
      <c r="BQ107" s="770"/>
      <c r="BR107" s="770"/>
      <c r="BS107" s="770"/>
      <c r="BT107" s="770"/>
      <c r="BU107" s="770"/>
      <c r="BV107" s="770"/>
      <c r="BW107" s="770"/>
      <c r="BX107" s="770"/>
      <c r="BY107" s="770"/>
      <c r="BZ107" s="770"/>
      <c r="CA107" s="770"/>
      <c r="CB107" s="770"/>
      <c r="CC107" s="770"/>
      <c r="CD107" s="770"/>
      <c r="CE107" s="770"/>
      <c r="CF107" s="770"/>
      <c r="CG107" s="770"/>
      <c r="CH107" s="770"/>
      <c r="CI107" s="795"/>
    </row>
    <row r="108" spans="2:87" ht="57" x14ac:dyDescent="0.2">
      <c r="B108" s="796" t="s">
        <v>547</v>
      </c>
      <c r="C108" s="797" t="s">
        <v>548</v>
      </c>
      <c r="D108" s="798" t="s">
        <v>549</v>
      </c>
      <c r="E108" s="797" t="s">
        <v>141</v>
      </c>
      <c r="F108" s="799">
        <v>2</v>
      </c>
      <c r="G108" s="776">
        <v>0</v>
      </c>
      <c r="H108" s="777">
        <v>0</v>
      </c>
      <c r="I108" s="777">
        <v>0</v>
      </c>
      <c r="J108" s="777">
        <v>0</v>
      </c>
      <c r="K108" s="777">
        <v>0</v>
      </c>
      <c r="L108" s="777">
        <v>0</v>
      </c>
      <c r="M108" s="771">
        <v>0</v>
      </c>
      <c r="N108" s="771">
        <v>0</v>
      </c>
      <c r="O108" s="771">
        <v>0</v>
      </c>
      <c r="P108" s="771">
        <v>0</v>
      </c>
      <c r="Q108" s="771">
        <v>0</v>
      </c>
      <c r="R108" s="771">
        <v>0</v>
      </c>
      <c r="S108" s="771">
        <v>0</v>
      </c>
      <c r="T108" s="771">
        <v>0</v>
      </c>
      <c r="U108" s="771">
        <v>0</v>
      </c>
      <c r="V108" s="771">
        <v>0</v>
      </c>
      <c r="W108" s="771">
        <v>0</v>
      </c>
      <c r="X108" s="771">
        <v>0</v>
      </c>
      <c r="Y108" s="771">
        <v>0</v>
      </c>
      <c r="Z108" s="771">
        <v>0</v>
      </c>
      <c r="AA108" s="771">
        <v>0</v>
      </c>
      <c r="AB108" s="771">
        <v>0</v>
      </c>
      <c r="AC108" s="771">
        <v>0</v>
      </c>
      <c r="AD108" s="771">
        <v>0</v>
      </c>
      <c r="AE108" s="771">
        <v>0</v>
      </c>
      <c r="AF108" s="771">
        <v>0</v>
      </c>
      <c r="AG108" s="771">
        <v>0</v>
      </c>
      <c r="AH108" s="771">
        <v>0</v>
      </c>
      <c r="AI108" s="771">
        <v>0</v>
      </c>
      <c r="AJ108" s="771">
        <v>0</v>
      </c>
      <c r="AK108" s="771">
        <v>0</v>
      </c>
      <c r="AL108" s="771"/>
      <c r="AM108" s="771"/>
      <c r="AN108" s="771"/>
      <c r="AO108" s="771"/>
      <c r="AP108" s="771"/>
      <c r="AQ108" s="771"/>
      <c r="AR108" s="771"/>
      <c r="AS108" s="771"/>
      <c r="AT108" s="771"/>
      <c r="AU108" s="771"/>
      <c r="AV108" s="771"/>
      <c r="AW108" s="771"/>
      <c r="AX108" s="771"/>
      <c r="AY108" s="771"/>
      <c r="AZ108" s="771"/>
      <c r="BA108" s="771"/>
      <c r="BB108" s="771"/>
      <c r="BC108" s="771"/>
      <c r="BD108" s="771"/>
      <c r="BE108" s="771"/>
      <c r="BF108" s="771"/>
      <c r="BG108" s="771"/>
      <c r="BH108" s="771"/>
      <c r="BI108" s="771"/>
      <c r="BJ108" s="771"/>
      <c r="BK108" s="771"/>
      <c r="BL108" s="771"/>
      <c r="BM108" s="771"/>
      <c r="BN108" s="771"/>
      <c r="BO108" s="771"/>
      <c r="BP108" s="771"/>
      <c r="BQ108" s="771"/>
      <c r="BR108" s="771"/>
      <c r="BS108" s="771"/>
      <c r="BT108" s="771"/>
      <c r="BU108" s="771"/>
      <c r="BV108" s="771"/>
      <c r="BW108" s="771"/>
      <c r="BX108" s="771"/>
      <c r="BY108" s="771"/>
      <c r="BZ108" s="771"/>
      <c r="CA108" s="771"/>
      <c r="CB108" s="771"/>
      <c r="CC108" s="771"/>
      <c r="CD108" s="771"/>
      <c r="CE108" s="771"/>
      <c r="CF108" s="771"/>
      <c r="CG108" s="771"/>
      <c r="CH108" s="771"/>
      <c r="CI108" s="772"/>
    </row>
    <row r="109" spans="2:87" ht="57" x14ac:dyDescent="0.2">
      <c r="B109" s="796" t="s">
        <v>550</v>
      </c>
      <c r="C109" s="797" t="s">
        <v>551</v>
      </c>
      <c r="D109" s="798" t="s">
        <v>552</v>
      </c>
      <c r="E109" s="797" t="s">
        <v>141</v>
      </c>
      <c r="F109" s="799">
        <v>2</v>
      </c>
      <c r="G109" s="776">
        <v>0</v>
      </c>
      <c r="H109" s="777">
        <v>0</v>
      </c>
      <c r="I109" s="777">
        <v>0</v>
      </c>
      <c r="J109" s="777">
        <v>0</v>
      </c>
      <c r="K109" s="777">
        <v>0</v>
      </c>
      <c r="L109" s="777">
        <v>-0.12</v>
      </c>
      <c r="M109" s="771">
        <v>-0.12</v>
      </c>
      <c r="N109" s="771">
        <v>-0.13</v>
      </c>
      <c r="O109" s="771">
        <v>-0.05</v>
      </c>
      <c r="P109" s="771">
        <v>-0.05</v>
      </c>
      <c r="Q109" s="771">
        <v>-0.05</v>
      </c>
      <c r="R109" s="771">
        <v>-0.05</v>
      </c>
      <c r="S109" s="771">
        <v>-0.05</v>
      </c>
      <c r="T109" s="771">
        <v>-0.05</v>
      </c>
      <c r="U109" s="771">
        <v>-0.05</v>
      </c>
      <c r="V109" s="771">
        <v>-0.05</v>
      </c>
      <c r="W109" s="771">
        <v>-0.05</v>
      </c>
      <c r="X109" s="771">
        <v>-0.05</v>
      </c>
      <c r="Y109" s="771">
        <v>-0.05</v>
      </c>
      <c r="Z109" s="771">
        <v>-0.05</v>
      </c>
      <c r="AA109" s="771">
        <v>-0.05</v>
      </c>
      <c r="AB109" s="771">
        <v>-0.05</v>
      </c>
      <c r="AC109" s="771">
        <v>-0.05</v>
      </c>
      <c r="AD109" s="771">
        <v>-0.05</v>
      </c>
      <c r="AE109" s="771">
        <v>-0.05</v>
      </c>
      <c r="AF109" s="771">
        <v>-0.05</v>
      </c>
      <c r="AG109" s="771">
        <v>-0.05</v>
      </c>
      <c r="AH109" s="771">
        <v>-0.05</v>
      </c>
      <c r="AI109" s="771">
        <v>-0.05</v>
      </c>
      <c r="AJ109" s="771">
        <v>-0.05</v>
      </c>
      <c r="AK109" s="771">
        <v>-0.05</v>
      </c>
      <c r="AL109" s="771"/>
      <c r="AM109" s="771"/>
      <c r="AN109" s="771"/>
      <c r="AO109" s="771"/>
      <c r="AP109" s="771"/>
      <c r="AQ109" s="771"/>
      <c r="AR109" s="771"/>
      <c r="AS109" s="771"/>
      <c r="AT109" s="771"/>
      <c r="AU109" s="771"/>
      <c r="AV109" s="771"/>
      <c r="AW109" s="771"/>
      <c r="AX109" s="771"/>
      <c r="AY109" s="771"/>
      <c r="AZ109" s="771"/>
      <c r="BA109" s="771"/>
      <c r="BB109" s="771"/>
      <c r="BC109" s="771"/>
      <c r="BD109" s="771"/>
      <c r="BE109" s="771"/>
      <c r="BF109" s="771"/>
      <c r="BG109" s="771"/>
      <c r="BH109" s="771"/>
      <c r="BI109" s="771"/>
      <c r="BJ109" s="771"/>
      <c r="BK109" s="771"/>
      <c r="BL109" s="771"/>
      <c r="BM109" s="771"/>
      <c r="BN109" s="771"/>
      <c r="BO109" s="771"/>
      <c r="BP109" s="771"/>
      <c r="BQ109" s="771"/>
      <c r="BR109" s="771"/>
      <c r="BS109" s="771"/>
      <c r="BT109" s="771"/>
      <c r="BU109" s="771"/>
      <c r="BV109" s="771"/>
      <c r="BW109" s="771"/>
      <c r="BX109" s="771"/>
      <c r="BY109" s="771"/>
      <c r="BZ109" s="771"/>
      <c r="CA109" s="771"/>
      <c r="CB109" s="771"/>
      <c r="CC109" s="771"/>
      <c r="CD109" s="771"/>
      <c r="CE109" s="771"/>
      <c r="CF109" s="771"/>
      <c r="CG109" s="771"/>
      <c r="CH109" s="771"/>
      <c r="CI109" s="772"/>
    </row>
    <row r="110" spans="2:87" ht="57" x14ac:dyDescent="0.2">
      <c r="B110" s="796" t="s">
        <v>553</v>
      </c>
      <c r="C110" s="797" t="s">
        <v>554</v>
      </c>
      <c r="D110" s="798" t="s">
        <v>555</v>
      </c>
      <c r="E110" s="797" t="s">
        <v>141</v>
      </c>
      <c r="F110" s="799">
        <v>2</v>
      </c>
      <c r="G110" s="776">
        <v>0</v>
      </c>
      <c r="H110" s="777">
        <v>0</v>
      </c>
      <c r="I110" s="777">
        <v>0</v>
      </c>
      <c r="J110" s="777">
        <v>0</v>
      </c>
      <c r="K110" s="777">
        <v>0</v>
      </c>
      <c r="L110" s="777">
        <v>-2.0000000000000004E-2</v>
      </c>
      <c r="M110" s="771">
        <v>-2.0000000000000004E-2</v>
      </c>
      <c r="N110" s="771">
        <v>-2.0000000000000004E-2</v>
      </c>
      <c r="O110" s="771">
        <v>-0.11000000000000001</v>
      </c>
      <c r="P110" s="771">
        <v>-0.11000000000000001</v>
      </c>
      <c r="Q110" s="771">
        <v>-0.11000000000000001</v>
      </c>
      <c r="R110" s="771">
        <v>-0.11000000000000001</v>
      </c>
      <c r="S110" s="771">
        <v>-0.11000000000000001</v>
      </c>
      <c r="T110" s="771">
        <v>-0.11000000000000001</v>
      </c>
      <c r="U110" s="771">
        <v>-0.11000000000000001</v>
      </c>
      <c r="V110" s="771">
        <v>-0.11000000000000001</v>
      </c>
      <c r="W110" s="771">
        <v>-0.11000000000000001</v>
      </c>
      <c r="X110" s="771">
        <v>-0.11000000000000001</v>
      </c>
      <c r="Y110" s="771">
        <v>-0.11000000000000001</v>
      </c>
      <c r="Z110" s="771">
        <v>-0.11000000000000001</v>
      </c>
      <c r="AA110" s="771">
        <v>-0.11000000000000001</v>
      </c>
      <c r="AB110" s="771">
        <v>-0.11000000000000001</v>
      </c>
      <c r="AC110" s="771">
        <v>-0.11000000000000001</v>
      </c>
      <c r="AD110" s="771">
        <v>-0.11000000000000001</v>
      </c>
      <c r="AE110" s="771">
        <v>-0.11000000000000001</v>
      </c>
      <c r="AF110" s="771">
        <v>-0.11000000000000001</v>
      </c>
      <c r="AG110" s="771">
        <v>-0.11000000000000001</v>
      </c>
      <c r="AH110" s="771">
        <v>-0.11000000000000001</v>
      </c>
      <c r="AI110" s="771">
        <v>-0.11000000000000001</v>
      </c>
      <c r="AJ110" s="771">
        <v>-0.11000000000000001</v>
      </c>
      <c r="AK110" s="771">
        <v>-0.11000000000000001</v>
      </c>
      <c r="AL110" s="771"/>
      <c r="AM110" s="771"/>
      <c r="AN110" s="771"/>
      <c r="AO110" s="771"/>
      <c r="AP110" s="771"/>
      <c r="AQ110" s="771"/>
      <c r="AR110" s="771"/>
      <c r="AS110" s="771"/>
      <c r="AT110" s="771"/>
      <c r="AU110" s="771"/>
      <c r="AV110" s="771"/>
      <c r="AW110" s="771"/>
      <c r="AX110" s="771"/>
      <c r="AY110" s="771"/>
      <c r="AZ110" s="771"/>
      <c r="BA110" s="771"/>
      <c r="BB110" s="771"/>
      <c r="BC110" s="771"/>
      <c r="BD110" s="771"/>
      <c r="BE110" s="771"/>
      <c r="BF110" s="771"/>
      <c r="BG110" s="771"/>
      <c r="BH110" s="771"/>
      <c r="BI110" s="771"/>
      <c r="BJ110" s="771"/>
      <c r="BK110" s="771"/>
      <c r="BL110" s="771"/>
      <c r="BM110" s="771"/>
      <c r="BN110" s="771"/>
      <c r="BO110" s="771"/>
      <c r="BP110" s="771"/>
      <c r="BQ110" s="771"/>
      <c r="BR110" s="771"/>
      <c r="BS110" s="771"/>
      <c r="BT110" s="771"/>
      <c r="BU110" s="771"/>
      <c r="BV110" s="771"/>
      <c r="BW110" s="771"/>
      <c r="BX110" s="771"/>
      <c r="BY110" s="771"/>
      <c r="BZ110" s="771"/>
      <c r="CA110" s="771"/>
      <c r="CB110" s="771"/>
      <c r="CC110" s="771"/>
      <c r="CD110" s="771"/>
      <c r="CE110" s="771"/>
      <c r="CF110" s="771"/>
      <c r="CG110" s="771"/>
      <c r="CH110" s="771"/>
      <c r="CI110" s="772"/>
    </row>
    <row r="111" spans="2:87" ht="28.5" x14ac:dyDescent="0.2">
      <c r="B111" s="796" t="s">
        <v>556</v>
      </c>
      <c r="C111" s="797" t="s">
        <v>557</v>
      </c>
      <c r="D111" s="798" t="s">
        <v>558</v>
      </c>
      <c r="E111" s="797" t="s">
        <v>141</v>
      </c>
      <c r="F111" s="799">
        <v>2</v>
      </c>
      <c r="G111" s="776">
        <v>0</v>
      </c>
      <c r="H111" s="777">
        <v>0</v>
      </c>
      <c r="I111" s="777">
        <v>0</v>
      </c>
      <c r="J111" s="777">
        <v>0</v>
      </c>
      <c r="K111" s="777">
        <v>0</v>
      </c>
      <c r="L111" s="777">
        <v>0</v>
      </c>
      <c r="M111" s="771">
        <v>0</v>
      </c>
      <c r="N111" s="771">
        <v>0</v>
      </c>
      <c r="O111" s="771">
        <v>0</v>
      </c>
      <c r="P111" s="771">
        <v>0</v>
      </c>
      <c r="Q111" s="771">
        <v>0</v>
      </c>
      <c r="R111" s="771">
        <v>0</v>
      </c>
      <c r="S111" s="771">
        <v>0</v>
      </c>
      <c r="T111" s="771">
        <v>0</v>
      </c>
      <c r="U111" s="771">
        <v>0</v>
      </c>
      <c r="V111" s="771">
        <v>0</v>
      </c>
      <c r="W111" s="771">
        <v>0</v>
      </c>
      <c r="X111" s="771">
        <v>0</v>
      </c>
      <c r="Y111" s="771">
        <v>0</v>
      </c>
      <c r="Z111" s="771">
        <v>0</v>
      </c>
      <c r="AA111" s="771">
        <v>0</v>
      </c>
      <c r="AB111" s="771">
        <v>0</v>
      </c>
      <c r="AC111" s="771">
        <v>0</v>
      </c>
      <c r="AD111" s="771">
        <v>0</v>
      </c>
      <c r="AE111" s="771">
        <v>0</v>
      </c>
      <c r="AF111" s="771">
        <v>0</v>
      </c>
      <c r="AG111" s="771">
        <v>0</v>
      </c>
      <c r="AH111" s="771">
        <v>0</v>
      </c>
      <c r="AI111" s="771">
        <v>0</v>
      </c>
      <c r="AJ111" s="771">
        <v>0</v>
      </c>
      <c r="AK111" s="771">
        <v>0</v>
      </c>
      <c r="AL111" s="771"/>
      <c r="AM111" s="771"/>
      <c r="AN111" s="771"/>
      <c r="AO111" s="771"/>
      <c r="AP111" s="771"/>
      <c r="AQ111" s="771"/>
      <c r="AR111" s="771"/>
      <c r="AS111" s="771"/>
      <c r="AT111" s="771"/>
      <c r="AU111" s="771"/>
      <c r="AV111" s="771"/>
      <c r="AW111" s="771"/>
      <c r="AX111" s="771"/>
      <c r="AY111" s="771"/>
      <c r="AZ111" s="771"/>
      <c r="BA111" s="771"/>
      <c r="BB111" s="771"/>
      <c r="BC111" s="771"/>
      <c r="BD111" s="771"/>
      <c r="BE111" s="771"/>
      <c r="BF111" s="771"/>
      <c r="BG111" s="771"/>
      <c r="BH111" s="771"/>
      <c r="BI111" s="771"/>
      <c r="BJ111" s="771"/>
      <c r="BK111" s="771"/>
      <c r="BL111" s="771"/>
      <c r="BM111" s="771"/>
      <c r="BN111" s="771"/>
      <c r="BO111" s="771"/>
      <c r="BP111" s="771"/>
      <c r="BQ111" s="771"/>
      <c r="BR111" s="771"/>
      <c r="BS111" s="771"/>
      <c r="BT111" s="771"/>
      <c r="BU111" s="771"/>
      <c r="BV111" s="771"/>
      <c r="BW111" s="771"/>
      <c r="BX111" s="771"/>
      <c r="BY111" s="771"/>
      <c r="BZ111" s="771"/>
      <c r="CA111" s="771"/>
      <c r="CB111" s="771"/>
      <c r="CC111" s="771"/>
      <c r="CD111" s="771"/>
      <c r="CE111" s="771"/>
      <c r="CF111" s="771"/>
      <c r="CG111" s="771"/>
      <c r="CH111" s="771"/>
      <c r="CI111" s="772"/>
    </row>
    <row r="112" spans="2:87" ht="28.5" x14ac:dyDescent="0.2">
      <c r="B112" s="800" t="s">
        <v>559</v>
      </c>
      <c r="C112" s="801" t="s">
        <v>560</v>
      </c>
      <c r="D112" s="801" t="s">
        <v>561</v>
      </c>
      <c r="E112" s="801" t="s">
        <v>141</v>
      </c>
      <c r="F112" s="802">
        <v>2</v>
      </c>
      <c r="G112" s="803">
        <v>0</v>
      </c>
      <c r="H112" s="804">
        <v>0</v>
      </c>
      <c r="I112" s="804">
        <v>0</v>
      </c>
      <c r="J112" s="804">
        <v>0</v>
      </c>
      <c r="K112" s="804">
        <v>0</v>
      </c>
      <c r="L112" s="804">
        <v>0</v>
      </c>
      <c r="M112" s="805">
        <v>0</v>
      </c>
      <c r="N112" s="805">
        <v>0</v>
      </c>
      <c r="O112" s="805">
        <v>0</v>
      </c>
      <c r="P112" s="805">
        <v>0</v>
      </c>
      <c r="Q112" s="805">
        <v>0</v>
      </c>
      <c r="R112" s="805">
        <v>0</v>
      </c>
      <c r="S112" s="805">
        <v>0</v>
      </c>
      <c r="T112" s="805">
        <v>0</v>
      </c>
      <c r="U112" s="805">
        <v>0</v>
      </c>
      <c r="V112" s="805">
        <v>0</v>
      </c>
      <c r="W112" s="805">
        <v>0</v>
      </c>
      <c r="X112" s="805">
        <v>0</v>
      </c>
      <c r="Y112" s="805">
        <v>0</v>
      </c>
      <c r="Z112" s="805">
        <v>0</v>
      </c>
      <c r="AA112" s="805">
        <v>0</v>
      </c>
      <c r="AB112" s="805">
        <v>0</v>
      </c>
      <c r="AC112" s="805">
        <v>0</v>
      </c>
      <c r="AD112" s="805">
        <v>0</v>
      </c>
      <c r="AE112" s="805">
        <v>0</v>
      </c>
      <c r="AF112" s="805">
        <v>0</v>
      </c>
      <c r="AG112" s="805">
        <v>0</v>
      </c>
      <c r="AH112" s="805">
        <v>0</v>
      </c>
      <c r="AI112" s="805">
        <v>0</v>
      </c>
      <c r="AJ112" s="805">
        <v>0</v>
      </c>
      <c r="AK112" s="805">
        <v>0</v>
      </c>
      <c r="AL112" s="805"/>
      <c r="AM112" s="805"/>
      <c r="AN112" s="805"/>
      <c r="AO112" s="805"/>
      <c r="AP112" s="805"/>
      <c r="AQ112" s="805"/>
      <c r="AR112" s="805"/>
      <c r="AS112" s="805"/>
      <c r="AT112" s="805"/>
      <c r="AU112" s="805"/>
      <c r="AV112" s="805"/>
      <c r="AW112" s="805"/>
      <c r="AX112" s="805"/>
      <c r="AY112" s="805"/>
      <c r="AZ112" s="805"/>
      <c r="BA112" s="805"/>
      <c r="BB112" s="805"/>
      <c r="BC112" s="805"/>
      <c r="BD112" s="805"/>
      <c r="BE112" s="805"/>
      <c r="BF112" s="805"/>
      <c r="BG112" s="805"/>
      <c r="BH112" s="805"/>
      <c r="BI112" s="805"/>
      <c r="BJ112" s="805"/>
      <c r="BK112" s="805"/>
      <c r="BL112" s="805"/>
      <c r="BM112" s="805"/>
      <c r="BN112" s="805"/>
      <c r="BO112" s="805"/>
      <c r="BP112" s="805"/>
      <c r="BQ112" s="805"/>
      <c r="BR112" s="805"/>
      <c r="BS112" s="805"/>
      <c r="BT112" s="805"/>
      <c r="BU112" s="805"/>
      <c r="BV112" s="805"/>
      <c r="BW112" s="805"/>
      <c r="BX112" s="805"/>
      <c r="BY112" s="805"/>
      <c r="BZ112" s="805"/>
      <c r="CA112" s="805"/>
      <c r="CB112" s="805"/>
      <c r="CC112" s="805"/>
      <c r="CD112" s="805"/>
      <c r="CE112" s="805"/>
      <c r="CF112" s="805"/>
      <c r="CG112" s="805"/>
      <c r="CH112" s="805"/>
      <c r="CI112" s="806"/>
    </row>
    <row r="113" spans="2:89" ht="28.5" x14ac:dyDescent="0.2">
      <c r="B113" s="807" t="s">
        <v>562</v>
      </c>
      <c r="C113" s="808" t="s">
        <v>563</v>
      </c>
      <c r="D113" s="809" t="s">
        <v>564</v>
      </c>
      <c r="E113" s="808" t="s">
        <v>141</v>
      </c>
      <c r="F113" s="810">
        <v>2</v>
      </c>
      <c r="G113" s="768">
        <v>0</v>
      </c>
      <c r="H113" s="769">
        <v>0</v>
      </c>
      <c r="I113" s="769">
        <v>0</v>
      </c>
      <c r="J113" s="769">
        <v>0</v>
      </c>
      <c r="K113" s="769">
        <v>0</v>
      </c>
      <c r="L113" s="769">
        <v>0</v>
      </c>
      <c r="M113" s="770">
        <v>0</v>
      </c>
      <c r="N113" s="770">
        <v>0</v>
      </c>
      <c r="O113" s="770">
        <v>0</v>
      </c>
      <c r="P113" s="770">
        <v>0</v>
      </c>
      <c r="Q113" s="770">
        <v>0</v>
      </c>
      <c r="R113" s="770">
        <v>0</v>
      </c>
      <c r="S113" s="770">
        <v>0</v>
      </c>
      <c r="T113" s="770">
        <v>0</v>
      </c>
      <c r="U113" s="770">
        <v>0</v>
      </c>
      <c r="V113" s="770">
        <v>0</v>
      </c>
      <c r="W113" s="770">
        <v>0</v>
      </c>
      <c r="X113" s="770">
        <v>0</v>
      </c>
      <c r="Y113" s="770">
        <v>0</v>
      </c>
      <c r="Z113" s="770">
        <v>0</v>
      </c>
      <c r="AA113" s="770">
        <v>0</v>
      </c>
      <c r="AB113" s="770">
        <v>0</v>
      </c>
      <c r="AC113" s="770">
        <v>0</v>
      </c>
      <c r="AD113" s="770">
        <v>0</v>
      </c>
      <c r="AE113" s="770">
        <v>0</v>
      </c>
      <c r="AF113" s="770">
        <v>0</v>
      </c>
      <c r="AG113" s="770">
        <v>0</v>
      </c>
      <c r="AH113" s="770">
        <v>0</v>
      </c>
      <c r="AI113" s="770">
        <v>0</v>
      </c>
      <c r="AJ113" s="770">
        <v>0</v>
      </c>
      <c r="AK113" s="770">
        <v>0</v>
      </c>
      <c r="AL113" s="770"/>
      <c r="AM113" s="770"/>
      <c r="AN113" s="770"/>
      <c r="AO113" s="770"/>
      <c r="AP113" s="770"/>
      <c r="AQ113" s="770"/>
      <c r="AR113" s="770"/>
      <c r="AS113" s="770"/>
      <c r="AT113" s="770"/>
      <c r="AU113" s="770"/>
      <c r="AV113" s="770"/>
      <c r="AW113" s="770"/>
      <c r="AX113" s="770"/>
      <c r="AY113" s="770"/>
      <c r="AZ113" s="770"/>
      <c r="BA113" s="770"/>
      <c r="BB113" s="770"/>
      <c r="BC113" s="770"/>
      <c r="BD113" s="770"/>
      <c r="BE113" s="770"/>
      <c r="BF113" s="770"/>
      <c r="BG113" s="770"/>
      <c r="BH113" s="770"/>
      <c r="BI113" s="770"/>
      <c r="BJ113" s="770"/>
      <c r="BK113" s="770"/>
      <c r="BL113" s="770"/>
      <c r="BM113" s="770"/>
      <c r="BN113" s="770"/>
      <c r="BO113" s="770"/>
      <c r="BP113" s="770"/>
      <c r="BQ113" s="770"/>
      <c r="BR113" s="770"/>
      <c r="BS113" s="770"/>
      <c r="BT113" s="770"/>
      <c r="BU113" s="770"/>
      <c r="BV113" s="770"/>
      <c r="BW113" s="770"/>
      <c r="BX113" s="770"/>
      <c r="BY113" s="770"/>
      <c r="BZ113" s="770"/>
      <c r="CA113" s="770"/>
      <c r="CB113" s="770"/>
      <c r="CC113" s="770"/>
      <c r="CD113" s="770"/>
      <c r="CE113" s="770"/>
      <c r="CF113" s="770"/>
      <c r="CG113" s="770"/>
      <c r="CH113" s="770"/>
      <c r="CI113" s="795"/>
    </row>
    <row r="114" spans="2:89" ht="28.5" x14ac:dyDescent="0.2">
      <c r="B114" s="780" t="s">
        <v>565</v>
      </c>
      <c r="C114" s="781" t="s">
        <v>566</v>
      </c>
      <c r="D114" s="782" t="s">
        <v>567</v>
      </c>
      <c r="E114" s="781" t="s">
        <v>141</v>
      </c>
      <c r="F114" s="783">
        <v>2</v>
      </c>
      <c r="G114" s="776">
        <v>0</v>
      </c>
      <c r="H114" s="777">
        <v>0</v>
      </c>
      <c r="I114" s="777">
        <v>0</v>
      </c>
      <c r="J114" s="777">
        <v>0</v>
      </c>
      <c r="K114" s="777">
        <v>0</v>
      </c>
      <c r="L114" s="777">
        <v>0</v>
      </c>
      <c r="M114" s="771">
        <v>0</v>
      </c>
      <c r="N114" s="771">
        <v>0</v>
      </c>
      <c r="O114" s="771">
        <v>0</v>
      </c>
      <c r="P114" s="771">
        <v>0</v>
      </c>
      <c r="Q114" s="771">
        <v>0</v>
      </c>
      <c r="R114" s="771">
        <v>0</v>
      </c>
      <c r="S114" s="771">
        <v>0</v>
      </c>
      <c r="T114" s="771">
        <v>0</v>
      </c>
      <c r="U114" s="771">
        <v>0</v>
      </c>
      <c r="V114" s="771">
        <v>0</v>
      </c>
      <c r="W114" s="771">
        <v>0</v>
      </c>
      <c r="X114" s="771">
        <v>0</v>
      </c>
      <c r="Y114" s="771">
        <v>0</v>
      </c>
      <c r="Z114" s="771">
        <v>0</v>
      </c>
      <c r="AA114" s="771">
        <v>0</v>
      </c>
      <c r="AB114" s="771">
        <v>0</v>
      </c>
      <c r="AC114" s="771">
        <v>0</v>
      </c>
      <c r="AD114" s="771">
        <v>0</v>
      </c>
      <c r="AE114" s="771">
        <v>0</v>
      </c>
      <c r="AF114" s="771">
        <v>0</v>
      </c>
      <c r="AG114" s="771">
        <v>0</v>
      </c>
      <c r="AH114" s="771">
        <v>0</v>
      </c>
      <c r="AI114" s="771">
        <v>0</v>
      </c>
      <c r="AJ114" s="771">
        <v>0</v>
      </c>
      <c r="AK114" s="771">
        <v>0</v>
      </c>
      <c r="AL114" s="771"/>
      <c r="AM114" s="771"/>
      <c r="AN114" s="771"/>
      <c r="AO114" s="771"/>
      <c r="AP114" s="771"/>
      <c r="AQ114" s="771"/>
      <c r="AR114" s="771"/>
      <c r="AS114" s="771"/>
      <c r="AT114" s="771"/>
      <c r="AU114" s="771"/>
      <c r="AV114" s="771"/>
      <c r="AW114" s="771"/>
      <c r="AX114" s="771"/>
      <c r="AY114" s="771"/>
      <c r="AZ114" s="771"/>
      <c r="BA114" s="771"/>
      <c r="BB114" s="771"/>
      <c r="BC114" s="771"/>
      <c r="BD114" s="771"/>
      <c r="BE114" s="771"/>
      <c r="BF114" s="771"/>
      <c r="BG114" s="771"/>
      <c r="BH114" s="771"/>
      <c r="BI114" s="771"/>
      <c r="BJ114" s="771"/>
      <c r="BK114" s="771"/>
      <c r="BL114" s="771"/>
      <c r="BM114" s="771"/>
      <c r="BN114" s="771"/>
      <c r="BO114" s="771"/>
      <c r="BP114" s="771"/>
      <c r="BQ114" s="771"/>
      <c r="BR114" s="771"/>
      <c r="BS114" s="771"/>
      <c r="BT114" s="771"/>
      <c r="BU114" s="771"/>
      <c r="BV114" s="771"/>
      <c r="BW114" s="771"/>
      <c r="BX114" s="771"/>
      <c r="BY114" s="771"/>
      <c r="BZ114" s="771"/>
      <c r="CA114" s="771"/>
      <c r="CB114" s="771"/>
      <c r="CC114" s="771"/>
      <c r="CD114" s="771"/>
      <c r="CE114" s="771"/>
      <c r="CF114" s="771"/>
      <c r="CG114" s="771"/>
      <c r="CH114" s="771"/>
      <c r="CI114" s="772"/>
    </row>
    <row r="115" spans="2:89" ht="28.5" x14ac:dyDescent="0.2">
      <c r="B115" s="780" t="s">
        <v>568</v>
      </c>
      <c r="C115" s="781" t="s">
        <v>569</v>
      </c>
      <c r="D115" s="782" t="s">
        <v>570</v>
      </c>
      <c r="E115" s="781" t="s">
        <v>141</v>
      </c>
      <c r="F115" s="783">
        <v>2</v>
      </c>
      <c r="G115" s="776">
        <v>0</v>
      </c>
      <c r="H115" s="777">
        <v>0</v>
      </c>
      <c r="I115" s="777">
        <v>0</v>
      </c>
      <c r="J115" s="777">
        <v>0</v>
      </c>
      <c r="K115" s="777">
        <v>0</v>
      </c>
      <c r="L115" s="777">
        <v>0</v>
      </c>
      <c r="M115" s="771">
        <v>0</v>
      </c>
      <c r="N115" s="771">
        <v>0</v>
      </c>
      <c r="O115" s="771">
        <v>0.02</v>
      </c>
      <c r="P115" s="771">
        <v>0.02</v>
      </c>
      <c r="Q115" s="771">
        <v>0.02</v>
      </c>
      <c r="R115" s="771">
        <v>0.02</v>
      </c>
      <c r="S115" s="771">
        <v>0.02</v>
      </c>
      <c r="T115" s="771">
        <v>0.02</v>
      </c>
      <c r="U115" s="771">
        <v>0.02</v>
      </c>
      <c r="V115" s="771">
        <v>0.02</v>
      </c>
      <c r="W115" s="771">
        <v>0.02</v>
      </c>
      <c r="X115" s="771">
        <v>0.02</v>
      </c>
      <c r="Y115" s="771">
        <v>0.02</v>
      </c>
      <c r="Z115" s="771">
        <v>0.02</v>
      </c>
      <c r="AA115" s="771">
        <v>0.02</v>
      </c>
      <c r="AB115" s="771">
        <v>0.02</v>
      </c>
      <c r="AC115" s="771">
        <v>0.02</v>
      </c>
      <c r="AD115" s="771">
        <v>0.02</v>
      </c>
      <c r="AE115" s="771">
        <v>0.02</v>
      </c>
      <c r="AF115" s="771">
        <v>0.02</v>
      </c>
      <c r="AG115" s="771">
        <v>0.02</v>
      </c>
      <c r="AH115" s="771">
        <v>0.02</v>
      </c>
      <c r="AI115" s="771">
        <v>0.02</v>
      </c>
      <c r="AJ115" s="771">
        <v>0.02</v>
      </c>
      <c r="AK115" s="771">
        <v>0.02</v>
      </c>
      <c r="AL115" s="771"/>
      <c r="AM115" s="771"/>
      <c r="AN115" s="771"/>
      <c r="AO115" s="771"/>
      <c r="AP115" s="771"/>
      <c r="AQ115" s="771"/>
      <c r="AR115" s="771"/>
      <c r="AS115" s="771"/>
      <c r="AT115" s="771"/>
      <c r="AU115" s="771"/>
      <c r="AV115" s="771"/>
      <c r="AW115" s="771"/>
      <c r="AX115" s="771"/>
      <c r="AY115" s="771"/>
      <c r="AZ115" s="771"/>
      <c r="BA115" s="771"/>
      <c r="BB115" s="771"/>
      <c r="BC115" s="771"/>
      <c r="BD115" s="771"/>
      <c r="BE115" s="771"/>
      <c r="BF115" s="771"/>
      <c r="BG115" s="771"/>
      <c r="BH115" s="771"/>
      <c r="BI115" s="771"/>
      <c r="BJ115" s="771"/>
      <c r="BK115" s="771"/>
      <c r="BL115" s="771"/>
      <c r="BM115" s="771"/>
      <c r="BN115" s="771"/>
      <c r="BO115" s="771"/>
      <c r="BP115" s="771"/>
      <c r="BQ115" s="771"/>
      <c r="BR115" s="771"/>
      <c r="BS115" s="771"/>
      <c r="BT115" s="771"/>
      <c r="BU115" s="771"/>
      <c r="BV115" s="771"/>
      <c r="BW115" s="771"/>
      <c r="BX115" s="771"/>
      <c r="BY115" s="771"/>
      <c r="BZ115" s="771"/>
      <c r="CA115" s="771"/>
      <c r="CB115" s="771"/>
      <c r="CC115" s="771"/>
      <c r="CD115" s="771"/>
      <c r="CE115" s="771"/>
      <c r="CF115" s="771"/>
      <c r="CG115" s="771"/>
      <c r="CH115" s="771"/>
      <c r="CI115" s="772"/>
    </row>
    <row r="116" spans="2:89" ht="28.5" x14ac:dyDescent="0.2">
      <c r="B116" s="780" t="s">
        <v>571</v>
      </c>
      <c r="C116" s="781" t="s">
        <v>572</v>
      </c>
      <c r="D116" s="782" t="s">
        <v>573</v>
      </c>
      <c r="E116" s="781" t="s">
        <v>141</v>
      </c>
      <c r="F116" s="783">
        <v>2</v>
      </c>
      <c r="G116" s="776">
        <v>0</v>
      </c>
      <c r="H116" s="777">
        <v>0</v>
      </c>
      <c r="I116" s="777">
        <v>0</v>
      </c>
      <c r="J116" s="777">
        <v>0</v>
      </c>
      <c r="K116" s="777">
        <v>0</v>
      </c>
      <c r="L116" s="777">
        <v>0</v>
      </c>
      <c r="M116" s="771">
        <v>0</v>
      </c>
      <c r="N116" s="771">
        <v>0</v>
      </c>
      <c r="O116" s="771">
        <v>-0.04</v>
      </c>
      <c r="P116" s="771">
        <v>-0.04</v>
      </c>
      <c r="Q116" s="771">
        <v>-0.04</v>
      </c>
      <c r="R116" s="771">
        <v>-0.04</v>
      </c>
      <c r="S116" s="771">
        <v>-0.04</v>
      </c>
      <c r="T116" s="771">
        <v>-0.04</v>
      </c>
      <c r="U116" s="771">
        <v>-0.04</v>
      </c>
      <c r="V116" s="771">
        <v>-0.04</v>
      </c>
      <c r="W116" s="771">
        <v>-0.04</v>
      </c>
      <c r="X116" s="771">
        <v>-0.04</v>
      </c>
      <c r="Y116" s="771">
        <v>-0.04</v>
      </c>
      <c r="Z116" s="771">
        <v>-0.04</v>
      </c>
      <c r="AA116" s="771">
        <v>-0.04</v>
      </c>
      <c r="AB116" s="771">
        <v>-0.04</v>
      </c>
      <c r="AC116" s="771">
        <v>-0.04</v>
      </c>
      <c r="AD116" s="771">
        <v>-0.04</v>
      </c>
      <c r="AE116" s="771">
        <v>-0.04</v>
      </c>
      <c r="AF116" s="771">
        <v>-0.04</v>
      </c>
      <c r="AG116" s="771">
        <v>-0.04</v>
      </c>
      <c r="AH116" s="771">
        <v>-0.04</v>
      </c>
      <c r="AI116" s="771">
        <v>-0.04</v>
      </c>
      <c r="AJ116" s="771">
        <v>-0.04</v>
      </c>
      <c r="AK116" s="771">
        <v>-0.04</v>
      </c>
      <c r="AL116" s="771"/>
      <c r="AM116" s="771"/>
      <c r="AN116" s="771"/>
      <c r="AO116" s="771"/>
      <c r="AP116" s="771"/>
      <c r="AQ116" s="771"/>
      <c r="AR116" s="771"/>
      <c r="AS116" s="771"/>
      <c r="AT116" s="771"/>
      <c r="AU116" s="771"/>
      <c r="AV116" s="771"/>
      <c r="AW116" s="771"/>
      <c r="AX116" s="771"/>
      <c r="AY116" s="771"/>
      <c r="AZ116" s="771"/>
      <c r="BA116" s="771"/>
      <c r="BB116" s="771"/>
      <c r="BC116" s="771"/>
      <c r="BD116" s="771"/>
      <c r="BE116" s="771"/>
      <c r="BF116" s="771"/>
      <c r="BG116" s="771"/>
      <c r="BH116" s="771"/>
      <c r="BI116" s="771"/>
      <c r="BJ116" s="771"/>
      <c r="BK116" s="771"/>
      <c r="BL116" s="771"/>
      <c r="BM116" s="771"/>
      <c r="BN116" s="771"/>
      <c r="BO116" s="771"/>
      <c r="BP116" s="771"/>
      <c r="BQ116" s="771"/>
      <c r="BR116" s="771"/>
      <c r="BS116" s="771"/>
      <c r="BT116" s="771"/>
      <c r="BU116" s="771"/>
      <c r="BV116" s="771"/>
      <c r="BW116" s="771"/>
      <c r="BX116" s="771"/>
      <c r="BY116" s="771"/>
      <c r="BZ116" s="771"/>
      <c r="CA116" s="771"/>
      <c r="CB116" s="771"/>
      <c r="CC116" s="771"/>
      <c r="CD116" s="771"/>
      <c r="CE116" s="771"/>
      <c r="CF116" s="771"/>
      <c r="CG116" s="771"/>
      <c r="CH116" s="771"/>
      <c r="CI116" s="772"/>
    </row>
    <row r="117" spans="2:89" ht="28.5" x14ac:dyDescent="0.2">
      <c r="B117" s="780" t="s">
        <v>574</v>
      </c>
      <c r="C117" s="781" t="s">
        <v>575</v>
      </c>
      <c r="D117" s="782" t="s">
        <v>576</v>
      </c>
      <c r="E117" s="781" t="s">
        <v>141</v>
      </c>
      <c r="F117" s="783">
        <v>2</v>
      </c>
      <c r="G117" s="776">
        <v>0</v>
      </c>
      <c r="H117" s="777">
        <v>0</v>
      </c>
      <c r="I117" s="777">
        <v>0</v>
      </c>
      <c r="J117" s="777">
        <v>0</v>
      </c>
      <c r="K117" s="777">
        <v>0</v>
      </c>
      <c r="L117" s="777">
        <v>0</v>
      </c>
      <c r="M117" s="771">
        <v>0</v>
      </c>
      <c r="N117" s="771">
        <v>0</v>
      </c>
      <c r="O117" s="771">
        <v>0</v>
      </c>
      <c r="P117" s="771">
        <v>0</v>
      </c>
      <c r="Q117" s="771">
        <v>0</v>
      </c>
      <c r="R117" s="771">
        <v>0</v>
      </c>
      <c r="S117" s="771">
        <v>0</v>
      </c>
      <c r="T117" s="771">
        <v>0</v>
      </c>
      <c r="U117" s="771">
        <v>0</v>
      </c>
      <c r="V117" s="771">
        <v>0</v>
      </c>
      <c r="W117" s="771">
        <v>0</v>
      </c>
      <c r="X117" s="771">
        <v>0</v>
      </c>
      <c r="Y117" s="771">
        <v>0</v>
      </c>
      <c r="Z117" s="771">
        <v>0</v>
      </c>
      <c r="AA117" s="771">
        <v>0</v>
      </c>
      <c r="AB117" s="771">
        <v>0</v>
      </c>
      <c r="AC117" s="771">
        <v>0</v>
      </c>
      <c r="AD117" s="771">
        <v>0</v>
      </c>
      <c r="AE117" s="771">
        <v>0</v>
      </c>
      <c r="AF117" s="771">
        <v>0</v>
      </c>
      <c r="AG117" s="771">
        <v>0</v>
      </c>
      <c r="AH117" s="771">
        <v>0</v>
      </c>
      <c r="AI117" s="771">
        <v>0</v>
      </c>
      <c r="AJ117" s="771">
        <v>0</v>
      </c>
      <c r="AK117" s="771">
        <v>0</v>
      </c>
      <c r="AL117" s="771"/>
      <c r="AM117" s="771"/>
      <c r="AN117" s="771"/>
      <c r="AO117" s="771"/>
      <c r="AP117" s="771"/>
      <c r="AQ117" s="771"/>
      <c r="AR117" s="771"/>
      <c r="AS117" s="771"/>
      <c r="AT117" s="771"/>
      <c r="AU117" s="771"/>
      <c r="AV117" s="771"/>
      <c r="AW117" s="771"/>
      <c r="AX117" s="771"/>
      <c r="AY117" s="771"/>
      <c r="AZ117" s="771"/>
      <c r="BA117" s="771"/>
      <c r="BB117" s="771"/>
      <c r="BC117" s="771"/>
      <c r="BD117" s="771"/>
      <c r="BE117" s="771"/>
      <c r="BF117" s="771"/>
      <c r="BG117" s="771"/>
      <c r="BH117" s="771"/>
      <c r="BI117" s="771"/>
      <c r="BJ117" s="771"/>
      <c r="BK117" s="771"/>
      <c r="BL117" s="771"/>
      <c r="BM117" s="771"/>
      <c r="BN117" s="771"/>
      <c r="BO117" s="771"/>
      <c r="BP117" s="771"/>
      <c r="BQ117" s="771"/>
      <c r="BR117" s="771"/>
      <c r="BS117" s="771"/>
      <c r="BT117" s="771"/>
      <c r="BU117" s="771"/>
      <c r="BV117" s="771"/>
      <c r="BW117" s="771"/>
      <c r="BX117" s="771"/>
      <c r="BY117" s="771"/>
      <c r="BZ117" s="771"/>
      <c r="CA117" s="771"/>
      <c r="CB117" s="771"/>
      <c r="CC117" s="771"/>
      <c r="CD117" s="771"/>
      <c r="CE117" s="771"/>
      <c r="CF117" s="771"/>
      <c r="CG117" s="771"/>
      <c r="CH117" s="771"/>
      <c r="CI117" s="772"/>
    </row>
    <row r="118" spans="2:89" x14ac:dyDescent="0.2">
      <c r="B118" s="811" t="s">
        <v>577</v>
      </c>
      <c r="C118" s="812" t="s">
        <v>578</v>
      </c>
      <c r="D118" s="812" t="s">
        <v>579</v>
      </c>
      <c r="E118" s="812" t="s">
        <v>141</v>
      </c>
      <c r="F118" s="813">
        <v>2</v>
      </c>
      <c r="G118" s="803">
        <v>0</v>
      </c>
      <c r="H118" s="804">
        <v>0</v>
      </c>
      <c r="I118" s="804">
        <v>0</v>
      </c>
      <c r="J118" s="804">
        <v>0</v>
      </c>
      <c r="K118" s="804">
        <v>0</v>
      </c>
      <c r="L118" s="804">
        <v>-0.13500000000000001</v>
      </c>
      <c r="M118" s="805">
        <v>-0.14799999999999999</v>
      </c>
      <c r="N118" s="805">
        <v>-0.16</v>
      </c>
      <c r="O118" s="805">
        <v>-0.17199999999999999</v>
      </c>
      <c r="P118" s="805">
        <v>-0.185</v>
      </c>
      <c r="Q118" s="805">
        <v>-0.19700000000000001</v>
      </c>
      <c r="R118" s="805">
        <v>-0.221</v>
      </c>
      <c r="S118" s="805">
        <v>-0.246</v>
      </c>
      <c r="T118" s="805">
        <v>-0.27100000000000002</v>
      </c>
      <c r="U118" s="805">
        <v>-0.29499999999999998</v>
      </c>
      <c r="V118" s="805">
        <v>-0.32</v>
      </c>
      <c r="W118" s="805">
        <v>-0.35699999999999998</v>
      </c>
      <c r="X118" s="805">
        <v>-0.38100000000000001</v>
      </c>
      <c r="Y118" s="805">
        <v>-0.40600000000000003</v>
      </c>
      <c r="Z118" s="805">
        <v>-0.43099999999999999</v>
      </c>
      <c r="AA118" s="805">
        <v>-0.45500000000000002</v>
      </c>
      <c r="AB118" s="805">
        <v>-0.49199999999999999</v>
      </c>
      <c r="AC118" s="805">
        <v>-0.49199999999999999</v>
      </c>
      <c r="AD118" s="805">
        <v>-0.504</v>
      </c>
      <c r="AE118" s="805">
        <v>-0.51700000000000002</v>
      </c>
      <c r="AF118" s="805">
        <v>-0.52900000000000003</v>
      </c>
      <c r="AG118" s="805">
        <v>-0.55400000000000005</v>
      </c>
      <c r="AH118" s="805">
        <v>-0.56599999999999995</v>
      </c>
      <c r="AI118" s="805">
        <v>-0.57799999999999996</v>
      </c>
      <c r="AJ118" s="805">
        <v>-0.59</v>
      </c>
      <c r="AK118" s="805">
        <v>-0.60299999999999998</v>
      </c>
      <c r="AL118" s="805"/>
      <c r="AM118" s="805"/>
      <c r="AN118" s="805"/>
      <c r="AO118" s="805"/>
      <c r="AP118" s="805"/>
      <c r="AQ118" s="805"/>
      <c r="AR118" s="805"/>
      <c r="AS118" s="805"/>
      <c r="AT118" s="805"/>
      <c r="AU118" s="805"/>
      <c r="AV118" s="805"/>
      <c r="AW118" s="805"/>
      <c r="AX118" s="805"/>
      <c r="AY118" s="805"/>
      <c r="AZ118" s="805"/>
      <c r="BA118" s="805"/>
      <c r="BB118" s="805"/>
      <c r="BC118" s="805"/>
      <c r="BD118" s="805"/>
      <c r="BE118" s="805"/>
      <c r="BF118" s="805"/>
      <c r="BG118" s="805"/>
      <c r="BH118" s="805"/>
      <c r="BI118" s="805"/>
      <c r="BJ118" s="805"/>
      <c r="BK118" s="805"/>
      <c r="BL118" s="805"/>
      <c r="BM118" s="805"/>
      <c r="BN118" s="805"/>
      <c r="BO118" s="805"/>
      <c r="BP118" s="805"/>
      <c r="BQ118" s="805"/>
      <c r="BR118" s="805"/>
      <c r="BS118" s="805"/>
      <c r="BT118" s="805"/>
      <c r="BU118" s="805"/>
      <c r="BV118" s="805"/>
      <c r="BW118" s="805"/>
      <c r="BX118" s="805"/>
      <c r="BY118" s="805"/>
      <c r="BZ118" s="805"/>
      <c r="CA118" s="805"/>
      <c r="CB118" s="805"/>
      <c r="CC118" s="805"/>
      <c r="CD118" s="805"/>
      <c r="CE118" s="805"/>
      <c r="CF118" s="805"/>
      <c r="CG118" s="805"/>
      <c r="CH118" s="805"/>
      <c r="CI118" s="806"/>
    </row>
    <row r="119" spans="2:89" ht="15" x14ac:dyDescent="0.2">
      <c r="B119" s="814"/>
      <c r="C119" s="814"/>
      <c r="D119" s="814"/>
      <c r="E119" s="814"/>
      <c r="F119" s="757"/>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8"/>
      <c r="AL119" s="758"/>
      <c r="AM119" s="758"/>
      <c r="AN119" s="758"/>
      <c r="AO119" s="758"/>
      <c r="AP119" s="758"/>
      <c r="AQ119" s="758"/>
      <c r="AR119" s="758"/>
      <c r="AS119" s="758"/>
      <c r="AT119" s="758"/>
      <c r="AU119" s="758"/>
      <c r="AV119" s="758"/>
      <c r="AW119" s="758"/>
      <c r="AX119" s="758"/>
      <c r="AY119" s="758"/>
      <c r="AZ119" s="758"/>
      <c r="BA119" s="758"/>
      <c r="BB119" s="758"/>
      <c r="BC119" s="758"/>
      <c r="BD119" s="758"/>
      <c r="BE119" s="758"/>
      <c r="BF119" s="758"/>
      <c r="BG119" s="758"/>
      <c r="BH119" s="758"/>
      <c r="BI119" s="758"/>
      <c r="BJ119" s="758"/>
      <c r="BK119" s="758"/>
      <c r="BL119" s="758"/>
      <c r="BM119" s="758"/>
      <c r="BN119" s="758"/>
      <c r="BO119" s="758"/>
      <c r="BP119" s="758"/>
      <c r="BQ119" s="758"/>
      <c r="BR119" s="758"/>
      <c r="BS119" s="758"/>
      <c r="BT119" s="758"/>
      <c r="BU119" s="758"/>
      <c r="BV119" s="758"/>
      <c r="BW119" s="758"/>
      <c r="BX119" s="758"/>
      <c r="BY119" s="758"/>
      <c r="BZ119" s="758"/>
      <c r="CA119" s="758"/>
      <c r="CB119" s="758"/>
      <c r="CC119" s="758"/>
      <c r="CD119" s="758"/>
      <c r="CE119" s="758"/>
      <c r="CF119" s="758"/>
      <c r="CG119" s="758"/>
      <c r="CH119" s="758"/>
      <c r="CI119" s="758"/>
      <c r="CJ119" s="619"/>
    </row>
    <row r="120" spans="2:89" ht="15" x14ac:dyDescent="0.2">
      <c r="B120" s="759" t="s">
        <v>580</v>
      </c>
      <c r="C120" s="618"/>
      <c r="D120" s="619"/>
      <c r="E120" s="619"/>
      <c r="F120" s="619"/>
      <c r="G120" s="619"/>
      <c r="H120" s="619"/>
      <c r="I120" s="619"/>
      <c r="J120" s="619"/>
      <c r="K120" s="619"/>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19"/>
      <c r="AH120" s="619"/>
      <c r="AI120" s="619"/>
      <c r="AJ120" s="619"/>
      <c r="AK120" s="619"/>
      <c r="AL120" s="619"/>
      <c r="AM120" s="619"/>
      <c r="AN120" s="619"/>
      <c r="AO120" s="619"/>
      <c r="AP120" s="619"/>
      <c r="AQ120" s="619"/>
      <c r="AR120" s="619"/>
      <c r="AS120" s="619"/>
      <c r="AT120" s="619"/>
      <c r="AU120" s="619"/>
      <c r="AV120" s="619"/>
      <c r="AW120" s="619"/>
      <c r="AX120" s="619"/>
      <c r="AY120" s="619"/>
      <c r="AZ120" s="619"/>
      <c r="BA120" s="619"/>
      <c r="BB120" s="619"/>
      <c r="BC120" s="619"/>
      <c r="BD120" s="619"/>
      <c r="BE120" s="619"/>
      <c r="BF120" s="619"/>
      <c r="BG120" s="619"/>
      <c r="BH120" s="619"/>
      <c r="BI120" s="619"/>
      <c r="BJ120" s="619"/>
      <c r="BK120" s="619"/>
      <c r="BL120" s="619"/>
      <c r="BM120" s="619"/>
      <c r="BN120" s="619"/>
      <c r="BO120" s="619"/>
      <c r="BP120" s="619"/>
      <c r="BQ120" s="619"/>
      <c r="BR120" s="619"/>
      <c r="BS120" s="619"/>
      <c r="BT120" s="619"/>
      <c r="BU120" s="619"/>
      <c r="BV120" s="619"/>
      <c r="BW120" s="619"/>
      <c r="BX120" s="619"/>
      <c r="BY120" s="619"/>
      <c r="BZ120" s="619"/>
      <c r="CA120" s="619"/>
      <c r="CB120" s="619"/>
      <c r="CC120" s="619"/>
      <c r="CD120" s="619"/>
      <c r="CE120" s="619"/>
      <c r="CF120" s="619"/>
      <c r="CG120" s="619"/>
      <c r="CH120" s="619"/>
      <c r="CI120" s="619"/>
    </row>
    <row r="121" spans="2:89" ht="15" x14ac:dyDescent="0.2">
      <c r="B121" s="815" t="s">
        <v>347</v>
      </c>
      <c r="C121" s="816" t="s">
        <v>110</v>
      </c>
      <c r="D121" s="816" t="s">
        <v>63</v>
      </c>
      <c r="E121" s="816" t="s">
        <v>111</v>
      </c>
      <c r="F121" s="817" t="s">
        <v>112</v>
      </c>
      <c r="G121" s="815" t="s">
        <v>113</v>
      </c>
      <c r="H121" s="815" t="s">
        <v>114</v>
      </c>
      <c r="I121" s="815" t="s">
        <v>115</v>
      </c>
      <c r="J121" s="815" t="s">
        <v>116</v>
      </c>
      <c r="K121" s="815" t="s">
        <v>117</v>
      </c>
      <c r="L121" s="815" t="s">
        <v>118</v>
      </c>
      <c r="M121" s="816" t="s">
        <v>119</v>
      </c>
      <c r="N121" s="816" t="s">
        <v>120</v>
      </c>
      <c r="O121" s="816" t="s">
        <v>121</v>
      </c>
      <c r="P121" s="816" t="s">
        <v>122</v>
      </c>
      <c r="Q121" s="816" t="s">
        <v>123</v>
      </c>
      <c r="R121" s="816" t="s">
        <v>124</v>
      </c>
      <c r="S121" s="816" t="s">
        <v>153</v>
      </c>
      <c r="T121" s="816" t="s">
        <v>154</v>
      </c>
      <c r="U121" s="816" t="s">
        <v>155</v>
      </c>
      <c r="V121" s="816" t="s">
        <v>156</v>
      </c>
      <c r="W121" s="816" t="s">
        <v>125</v>
      </c>
      <c r="X121" s="816" t="s">
        <v>157</v>
      </c>
      <c r="Y121" s="816" t="s">
        <v>158</v>
      </c>
      <c r="Z121" s="816" t="s">
        <v>159</v>
      </c>
      <c r="AA121" s="816" t="s">
        <v>160</v>
      </c>
      <c r="AB121" s="816" t="s">
        <v>126</v>
      </c>
      <c r="AC121" s="816" t="s">
        <v>161</v>
      </c>
      <c r="AD121" s="816" t="s">
        <v>162</v>
      </c>
      <c r="AE121" s="816" t="s">
        <v>163</v>
      </c>
      <c r="AF121" s="816" t="s">
        <v>164</v>
      </c>
      <c r="AG121" s="816" t="s">
        <v>127</v>
      </c>
      <c r="AH121" s="816" t="s">
        <v>165</v>
      </c>
      <c r="AI121" s="816" t="s">
        <v>166</v>
      </c>
      <c r="AJ121" s="816" t="s">
        <v>167</v>
      </c>
      <c r="AK121" s="816" t="s">
        <v>168</v>
      </c>
      <c r="AL121" s="816" t="s">
        <v>128</v>
      </c>
      <c r="AM121" s="816" t="s">
        <v>169</v>
      </c>
      <c r="AN121" s="816" t="s">
        <v>170</v>
      </c>
      <c r="AO121" s="816" t="s">
        <v>171</v>
      </c>
      <c r="AP121" s="816" t="s">
        <v>172</v>
      </c>
      <c r="AQ121" s="816" t="s">
        <v>129</v>
      </c>
      <c r="AR121" s="816" t="s">
        <v>173</v>
      </c>
      <c r="AS121" s="816" t="s">
        <v>174</v>
      </c>
      <c r="AT121" s="816" t="s">
        <v>175</v>
      </c>
      <c r="AU121" s="816" t="s">
        <v>176</v>
      </c>
      <c r="AV121" s="816" t="s">
        <v>130</v>
      </c>
      <c r="AW121" s="816" t="s">
        <v>177</v>
      </c>
      <c r="AX121" s="816" t="s">
        <v>178</v>
      </c>
      <c r="AY121" s="816" t="s">
        <v>179</v>
      </c>
      <c r="AZ121" s="816" t="s">
        <v>180</v>
      </c>
      <c r="BA121" s="816" t="s">
        <v>131</v>
      </c>
      <c r="BB121" s="816" t="s">
        <v>181</v>
      </c>
      <c r="BC121" s="816" t="s">
        <v>182</v>
      </c>
      <c r="BD121" s="816" t="s">
        <v>183</v>
      </c>
      <c r="BE121" s="816" t="s">
        <v>184</v>
      </c>
      <c r="BF121" s="816" t="s">
        <v>132</v>
      </c>
      <c r="BG121" s="816" t="s">
        <v>185</v>
      </c>
      <c r="BH121" s="816" t="s">
        <v>186</v>
      </c>
      <c r="BI121" s="816" t="s">
        <v>187</v>
      </c>
      <c r="BJ121" s="816" t="s">
        <v>188</v>
      </c>
      <c r="BK121" s="816" t="s">
        <v>133</v>
      </c>
      <c r="BL121" s="816" t="s">
        <v>189</v>
      </c>
      <c r="BM121" s="816" t="s">
        <v>190</v>
      </c>
      <c r="BN121" s="816" t="s">
        <v>191</v>
      </c>
      <c r="BO121" s="816" t="s">
        <v>192</v>
      </c>
      <c r="BP121" s="816" t="s">
        <v>134</v>
      </c>
      <c r="BQ121" s="816" t="s">
        <v>193</v>
      </c>
      <c r="BR121" s="816" t="s">
        <v>194</v>
      </c>
      <c r="BS121" s="816" t="s">
        <v>195</v>
      </c>
      <c r="BT121" s="816" t="s">
        <v>196</v>
      </c>
      <c r="BU121" s="816" t="s">
        <v>135</v>
      </c>
      <c r="BV121" s="816" t="s">
        <v>197</v>
      </c>
      <c r="BW121" s="816" t="s">
        <v>198</v>
      </c>
      <c r="BX121" s="816" t="s">
        <v>199</v>
      </c>
      <c r="BY121" s="816" t="s">
        <v>200</v>
      </c>
      <c r="BZ121" s="816" t="s">
        <v>136</v>
      </c>
      <c r="CA121" s="816" t="s">
        <v>201</v>
      </c>
      <c r="CB121" s="816" t="s">
        <v>202</v>
      </c>
      <c r="CC121" s="816" t="s">
        <v>203</v>
      </c>
      <c r="CD121" s="816" t="s">
        <v>204</v>
      </c>
      <c r="CE121" s="816" t="s">
        <v>137</v>
      </c>
      <c r="CF121" s="816" t="s">
        <v>205</v>
      </c>
      <c r="CG121" s="816" t="s">
        <v>206</v>
      </c>
      <c r="CH121" s="816" t="s">
        <v>207</v>
      </c>
      <c r="CI121" s="817" t="s">
        <v>208</v>
      </c>
      <c r="CK121" s="825"/>
    </row>
    <row r="122" spans="2:89" x14ac:dyDescent="0.2">
      <c r="B122" s="1174" t="s">
        <v>581</v>
      </c>
      <c r="C122" s="1175" t="s">
        <v>349</v>
      </c>
      <c r="D122" s="1176" t="s">
        <v>78</v>
      </c>
      <c r="E122" s="1177" t="s">
        <v>141</v>
      </c>
      <c r="F122" s="1178">
        <v>2</v>
      </c>
      <c r="G122" s="628">
        <v>6.52</v>
      </c>
      <c r="H122" s="628">
        <v>6.34</v>
      </c>
      <c r="I122" s="628">
        <v>5.81</v>
      </c>
      <c r="J122" s="628">
        <v>7.23</v>
      </c>
      <c r="K122" s="628">
        <v>6.83</v>
      </c>
      <c r="L122" s="628">
        <v>6.57</v>
      </c>
      <c r="M122" s="823">
        <v>6.6</v>
      </c>
      <c r="N122" s="823">
        <v>6.63</v>
      </c>
      <c r="O122" s="823">
        <v>6.65</v>
      </c>
      <c r="P122" s="823">
        <v>6.65</v>
      </c>
      <c r="Q122" s="823">
        <v>6.63</v>
      </c>
      <c r="R122" s="823">
        <v>6.63</v>
      </c>
      <c r="S122" s="823">
        <v>6.62</v>
      </c>
      <c r="T122" s="823">
        <v>6.63</v>
      </c>
      <c r="U122" s="823">
        <v>6.59</v>
      </c>
      <c r="V122" s="823">
        <v>6.59</v>
      </c>
      <c r="W122" s="823">
        <v>6.57</v>
      </c>
      <c r="X122" s="823">
        <v>6.58</v>
      </c>
      <c r="Y122" s="823">
        <v>6.58</v>
      </c>
      <c r="Z122" s="823">
        <v>6.54</v>
      </c>
      <c r="AA122" s="823">
        <v>6.55</v>
      </c>
      <c r="AB122" s="823">
        <v>6.51</v>
      </c>
      <c r="AC122" s="823">
        <v>6.56</v>
      </c>
      <c r="AD122" s="823">
        <v>6.53</v>
      </c>
      <c r="AE122" s="823">
        <v>6.53</v>
      </c>
      <c r="AF122" s="823">
        <v>6.54</v>
      </c>
      <c r="AG122" s="823">
        <v>6.53</v>
      </c>
      <c r="AH122" s="823">
        <v>6.56</v>
      </c>
      <c r="AI122" s="823">
        <v>6.57</v>
      </c>
      <c r="AJ122" s="823">
        <v>6.54</v>
      </c>
      <c r="AK122" s="823">
        <v>6.56</v>
      </c>
      <c r="AL122" s="823"/>
      <c r="AM122" s="823"/>
      <c r="AN122" s="823"/>
      <c r="AO122" s="823"/>
      <c r="AP122" s="823"/>
      <c r="AQ122" s="823"/>
      <c r="AR122" s="823"/>
      <c r="AS122" s="823"/>
      <c r="AT122" s="823"/>
      <c r="AU122" s="823"/>
      <c r="AV122" s="823"/>
      <c r="AW122" s="823"/>
      <c r="AX122" s="823"/>
      <c r="AY122" s="823"/>
      <c r="AZ122" s="823"/>
      <c r="BA122" s="823"/>
      <c r="BB122" s="823"/>
      <c r="BC122" s="823"/>
      <c r="BD122" s="823"/>
      <c r="BE122" s="823"/>
      <c r="BF122" s="823"/>
      <c r="BG122" s="823"/>
      <c r="BH122" s="823"/>
      <c r="BI122" s="823"/>
      <c r="BJ122" s="823"/>
      <c r="BK122" s="823"/>
      <c r="BL122" s="823"/>
      <c r="BM122" s="823"/>
      <c r="BN122" s="823"/>
      <c r="BO122" s="823"/>
      <c r="BP122" s="823"/>
      <c r="BQ122" s="823"/>
      <c r="BR122" s="823"/>
      <c r="BS122" s="823"/>
      <c r="BT122" s="823"/>
      <c r="BU122" s="823"/>
      <c r="BV122" s="823"/>
      <c r="BW122" s="823"/>
      <c r="BX122" s="823"/>
      <c r="BY122" s="823"/>
      <c r="BZ122" s="823"/>
      <c r="CA122" s="823"/>
      <c r="CB122" s="823"/>
      <c r="CC122" s="823"/>
      <c r="CD122" s="823"/>
      <c r="CE122" s="823"/>
      <c r="CF122" s="823"/>
      <c r="CG122" s="823"/>
      <c r="CH122" s="823"/>
      <c r="CI122" s="824"/>
      <c r="CK122" s="825"/>
    </row>
    <row r="123" spans="2:89" x14ac:dyDescent="0.2">
      <c r="B123" s="1173" t="s">
        <v>582</v>
      </c>
      <c r="C123" s="1164" t="s">
        <v>583</v>
      </c>
      <c r="D123" s="1165" t="s">
        <v>584</v>
      </c>
      <c r="E123" s="1166" t="s">
        <v>141</v>
      </c>
      <c r="F123" s="1167">
        <v>2</v>
      </c>
      <c r="G123" s="911">
        <f>G25+G95</f>
        <v>0</v>
      </c>
      <c r="H123" s="911">
        <f t="shared" ref="H123:AL123" si="44">H25+H95</f>
        <v>0</v>
      </c>
      <c r="I123" s="911">
        <f t="shared" si="44"/>
        <v>0</v>
      </c>
      <c r="J123" s="911">
        <f t="shared" si="44"/>
        <v>0</v>
      </c>
      <c r="K123" s="911">
        <f t="shared" si="44"/>
        <v>0</v>
      </c>
      <c r="L123" s="911">
        <f t="shared" si="44"/>
        <v>0</v>
      </c>
      <c r="M123" s="911">
        <f t="shared" si="44"/>
        <v>0</v>
      </c>
      <c r="N123" s="911">
        <f t="shared" si="44"/>
        <v>0</v>
      </c>
      <c r="O123" s="911">
        <f t="shared" si="44"/>
        <v>0</v>
      </c>
      <c r="P123" s="911">
        <f t="shared" si="44"/>
        <v>0</v>
      </c>
      <c r="Q123" s="911">
        <f t="shared" si="44"/>
        <v>0</v>
      </c>
      <c r="R123" s="911">
        <f t="shared" si="44"/>
        <v>0</v>
      </c>
      <c r="S123" s="911">
        <f t="shared" si="44"/>
        <v>0</v>
      </c>
      <c r="T123" s="911">
        <f t="shared" si="44"/>
        <v>0</v>
      </c>
      <c r="U123" s="911">
        <f t="shared" si="44"/>
        <v>0</v>
      </c>
      <c r="V123" s="911">
        <f t="shared" si="44"/>
        <v>0</v>
      </c>
      <c r="W123" s="911">
        <f t="shared" si="44"/>
        <v>0</v>
      </c>
      <c r="X123" s="911">
        <f t="shared" si="44"/>
        <v>0</v>
      </c>
      <c r="Y123" s="911">
        <f t="shared" si="44"/>
        <v>0</v>
      </c>
      <c r="Z123" s="911">
        <f t="shared" si="44"/>
        <v>0</v>
      </c>
      <c r="AA123" s="911">
        <f t="shared" si="44"/>
        <v>0</v>
      </c>
      <c r="AB123" s="911">
        <f t="shared" si="44"/>
        <v>0</v>
      </c>
      <c r="AC123" s="911">
        <f t="shared" si="44"/>
        <v>0</v>
      </c>
      <c r="AD123" s="911">
        <f t="shared" si="44"/>
        <v>0</v>
      </c>
      <c r="AE123" s="911">
        <f t="shared" si="44"/>
        <v>0</v>
      </c>
      <c r="AF123" s="911">
        <f t="shared" si="44"/>
        <v>0</v>
      </c>
      <c r="AG123" s="911">
        <f t="shared" si="44"/>
        <v>0</v>
      </c>
      <c r="AH123" s="911">
        <f t="shared" si="44"/>
        <v>0</v>
      </c>
      <c r="AI123" s="911">
        <f t="shared" si="44"/>
        <v>0</v>
      </c>
      <c r="AJ123" s="911">
        <f t="shared" si="44"/>
        <v>0</v>
      </c>
      <c r="AK123" s="911">
        <f t="shared" si="44"/>
        <v>0</v>
      </c>
      <c r="AL123" s="911">
        <f t="shared" si="44"/>
        <v>0</v>
      </c>
      <c r="AM123" s="911">
        <f t="shared" ref="AM123:BR123" si="45">AM25+AM95</f>
        <v>0</v>
      </c>
      <c r="AN123" s="911">
        <f t="shared" si="45"/>
        <v>0</v>
      </c>
      <c r="AO123" s="911">
        <f t="shared" si="45"/>
        <v>0</v>
      </c>
      <c r="AP123" s="911">
        <f t="shared" si="45"/>
        <v>0</v>
      </c>
      <c r="AQ123" s="911">
        <f t="shared" si="45"/>
        <v>0</v>
      </c>
      <c r="AR123" s="911">
        <f t="shared" si="45"/>
        <v>0</v>
      </c>
      <c r="AS123" s="911">
        <f t="shared" si="45"/>
        <v>0</v>
      </c>
      <c r="AT123" s="911">
        <f t="shared" si="45"/>
        <v>0</v>
      </c>
      <c r="AU123" s="911">
        <f t="shared" si="45"/>
        <v>0</v>
      </c>
      <c r="AV123" s="911">
        <f t="shared" si="45"/>
        <v>0</v>
      </c>
      <c r="AW123" s="911">
        <f t="shared" si="45"/>
        <v>0</v>
      </c>
      <c r="AX123" s="911">
        <f t="shared" si="45"/>
        <v>0</v>
      </c>
      <c r="AY123" s="911">
        <f t="shared" si="45"/>
        <v>0</v>
      </c>
      <c r="AZ123" s="911">
        <f t="shared" si="45"/>
        <v>0</v>
      </c>
      <c r="BA123" s="911">
        <f t="shared" si="45"/>
        <v>0</v>
      </c>
      <c r="BB123" s="911">
        <f t="shared" si="45"/>
        <v>0</v>
      </c>
      <c r="BC123" s="911">
        <f t="shared" si="45"/>
        <v>0</v>
      </c>
      <c r="BD123" s="911">
        <f t="shared" si="45"/>
        <v>0</v>
      </c>
      <c r="BE123" s="911">
        <f t="shared" si="45"/>
        <v>0</v>
      </c>
      <c r="BF123" s="911">
        <f t="shared" si="45"/>
        <v>0</v>
      </c>
      <c r="BG123" s="911">
        <f t="shared" si="45"/>
        <v>0</v>
      </c>
      <c r="BH123" s="911">
        <f t="shared" si="45"/>
        <v>0</v>
      </c>
      <c r="BI123" s="911">
        <f t="shared" si="45"/>
        <v>0</v>
      </c>
      <c r="BJ123" s="911">
        <f t="shared" si="45"/>
        <v>0</v>
      </c>
      <c r="BK123" s="911">
        <f t="shared" si="45"/>
        <v>0</v>
      </c>
      <c r="BL123" s="911">
        <f t="shared" si="45"/>
        <v>0</v>
      </c>
      <c r="BM123" s="911">
        <f t="shared" si="45"/>
        <v>0</v>
      </c>
      <c r="BN123" s="911">
        <f t="shared" si="45"/>
        <v>0</v>
      </c>
      <c r="BO123" s="911">
        <f t="shared" si="45"/>
        <v>0</v>
      </c>
      <c r="BP123" s="911">
        <f t="shared" si="45"/>
        <v>0</v>
      </c>
      <c r="BQ123" s="911">
        <f t="shared" si="45"/>
        <v>0</v>
      </c>
      <c r="BR123" s="911">
        <f t="shared" si="45"/>
        <v>0</v>
      </c>
      <c r="BS123" s="911">
        <f t="shared" ref="BS123:CI123" si="46">BS25+BS95</f>
        <v>0</v>
      </c>
      <c r="BT123" s="911">
        <f t="shared" si="46"/>
        <v>0</v>
      </c>
      <c r="BU123" s="911">
        <f t="shared" si="46"/>
        <v>0</v>
      </c>
      <c r="BV123" s="911">
        <f t="shared" si="46"/>
        <v>0</v>
      </c>
      <c r="BW123" s="911">
        <f t="shared" si="46"/>
        <v>0</v>
      </c>
      <c r="BX123" s="911">
        <f t="shared" si="46"/>
        <v>0</v>
      </c>
      <c r="BY123" s="911">
        <f t="shared" si="46"/>
        <v>0</v>
      </c>
      <c r="BZ123" s="911">
        <f t="shared" si="46"/>
        <v>0</v>
      </c>
      <c r="CA123" s="911">
        <f t="shared" si="46"/>
        <v>0</v>
      </c>
      <c r="CB123" s="911">
        <f t="shared" si="46"/>
        <v>0</v>
      </c>
      <c r="CC123" s="911">
        <f t="shared" si="46"/>
        <v>0</v>
      </c>
      <c r="CD123" s="911">
        <f t="shared" si="46"/>
        <v>0</v>
      </c>
      <c r="CE123" s="911">
        <f t="shared" si="46"/>
        <v>0</v>
      </c>
      <c r="CF123" s="911">
        <f t="shared" si="46"/>
        <v>0</v>
      </c>
      <c r="CG123" s="911">
        <f t="shared" si="46"/>
        <v>0</v>
      </c>
      <c r="CH123" s="911">
        <f t="shared" si="46"/>
        <v>0</v>
      </c>
      <c r="CI123" s="832">
        <f t="shared" si="46"/>
        <v>0</v>
      </c>
      <c r="CK123" s="825"/>
    </row>
    <row r="124" spans="2:89" x14ac:dyDescent="0.2">
      <c r="B124" s="1163" t="s">
        <v>585</v>
      </c>
      <c r="C124" s="1164" t="s">
        <v>353</v>
      </c>
      <c r="D124" s="1165" t="s">
        <v>586</v>
      </c>
      <c r="E124" s="1166" t="s">
        <v>141</v>
      </c>
      <c r="F124" s="1167">
        <v>2</v>
      </c>
      <c r="G124" s="669">
        <f t="shared" ref="G124:AL124" si="47">G26+G96</f>
        <v>0</v>
      </c>
      <c r="H124" s="669">
        <f t="shared" si="47"/>
        <v>0</v>
      </c>
      <c r="I124" s="669">
        <f t="shared" si="47"/>
        <v>0</v>
      </c>
      <c r="J124" s="669">
        <f t="shared" si="47"/>
        <v>0</v>
      </c>
      <c r="K124" s="669">
        <f t="shared" si="47"/>
        <v>0</v>
      </c>
      <c r="L124" s="669">
        <f t="shared" si="47"/>
        <v>0</v>
      </c>
      <c r="M124" s="831">
        <f t="shared" si="47"/>
        <v>0</v>
      </c>
      <c r="N124" s="831">
        <f t="shared" si="47"/>
        <v>0</v>
      </c>
      <c r="O124" s="831">
        <f t="shared" si="47"/>
        <v>0</v>
      </c>
      <c r="P124" s="831">
        <f t="shared" si="47"/>
        <v>0</v>
      </c>
      <c r="Q124" s="831">
        <f t="shared" si="47"/>
        <v>0</v>
      </c>
      <c r="R124" s="831">
        <f t="shared" si="47"/>
        <v>0</v>
      </c>
      <c r="S124" s="831">
        <f t="shared" si="47"/>
        <v>0</v>
      </c>
      <c r="T124" s="831">
        <f t="shared" si="47"/>
        <v>0</v>
      </c>
      <c r="U124" s="831">
        <f t="shared" si="47"/>
        <v>0</v>
      </c>
      <c r="V124" s="831">
        <f t="shared" si="47"/>
        <v>0</v>
      </c>
      <c r="W124" s="831">
        <f t="shared" si="47"/>
        <v>0</v>
      </c>
      <c r="X124" s="831">
        <f t="shared" si="47"/>
        <v>0</v>
      </c>
      <c r="Y124" s="831">
        <f t="shared" si="47"/>
        <v>0</v>
      </c>
      <c r="Z124" s="831">
        <f t="shared" si="47"/>
        <v>0</v>
      </c>
      <c r="AA124" s="831">
        <f t="shared" si="47"/>
        <v>0</v>
      </c>
      <c r="AB124" s="831">
        <f t="shared" si="47"/>
        <v>0</v>
      </c>
      <c r="AC124" s="831">
        <f t="shared" si="47"/>
        <v>0</v>
      </c>
      <c r="AD124" s="831">
        <f t="shared" si="47"/>
        <v>0</v>
      </c>
      <c r="AE124" s="831">
        <f t="shared" si="47"/>
        <v>0</v>
      </c>
      <c r="AF124" s="831">
        <f t="shared" si="47"/>
        <v>0</v>
      </c>
      <c r="AG124" s="831">
        <f t="shared" si="47"/>
        <v>0</v>
      </c>
      <c r="AH124" s="831">
        <f t="shared" si="47"/>
        <v>0</v>
      </c>
      <c r="AI124" s="831">
        <f t="shared" si="47"/>
        <v>0</v>
      </c>
      <c r="AJ124" s="831">
        <f t="shared" si="47"/>
        <v>0</v>
      </c>
      <c r="AK124" s="831">
        <f t="shared" si="47"/>
        <v>0</v>
      </c>
      <c r="AL124" s="831">
        <f t="shared" si="47"/>
        <v>0</v>
      </c>
      <c r="AM124" s="831">
        <f t="shared" ref="AM124:BR124" si="48">AM26+AM96</f>
        <v>0</v>
      </c>
      <c r="AN124" s="831">
        <f t="shared" si="48"/>
        <v>0</v>
      </c>
      <c r="AO124" s="831">
        <f t="shared" si="48"/>
        <v>0</v>
      </c>
      <c r="AP124" s="831">
        <f t="shared" si="48"/>
        <v>0</v>
      </c>
      <c r="AQ124" s="831">
        <f t="shared" si="48"/>
        <v>0</v>
      </c>
      <c r="AR124" s="831">
        <f t="shared" si="48"/>
        <v>0</v>
      </c>
      <c r="AS124" s="831">
        <f t="shared" si="48"/>
        <v>0</v>
      </c>
      <c r="AT124" s="831">
        <f t="shared" si="48"/>
        <v>0</v>
      </c>
      <c r="AU124" s="831">
        <f t="shared" si="48"/>
        <v>0</v>
      </c>
      <c r="AV124" s="831">
        <f t="shared" si="48"/>
        <v>0</v>
      </c>
      <c r="AW124" s="831">
        <f t="shared" si="48"/>
        <v>0</v>
      </c>
      <c r="AX124" s="831">
        <f t="shared" si="48"/>
        <v>0</v>
      </c>
      <c r="AY124" s="831">
        <f t="shared" si="48"/>
        <v>0</v>
      </c>
      <c r="AZ124" s="831">
        <f t="shared" si="48"/>
        <v>0</v>
      </c>
      <c r="BA124" s="831">
        <f t="shared" si="48"/>
        <v>0</v>
      </c>
      <c r="BB124" s="831">
        <f t="shared" si="48"/>
        <v>0</v>
      </c>
      <c r="BC124" s="831">
        <f t="shared" si="48"/>
        <v>0</v>
      </c>
      <c r="BD124" s="831">
        <f t="shared" si="48"/>
        <v>0</v>
      </c>
      <c r="BE124" s="831">
        <f t="shared" si="48"/>
        <v>0</v>
      </c>
      <c r="BF124" s="831">
        <f t="shared" si="48"/>
        <v>0</v>
      </c>
      <c r="BG124" s="831">
        <f t="shared" si="48"/>
        <v>0</v>
      </c>
      <c r="BH124" s="831">
        <f t="shared" si="48"/>
        <v>0</v>
      </c>
      <c r="BI124" s="831">
        <f t="shared" si="48"/>
        <v>0</v>
      </c>
      <c r="BJ124" s="831">
        <f t="shared" si="48"/>
        <v>0</v>
      </c>
      <c r="BK124" s="831">
        <f t="shared" si="48"/>
        <v>0</v>
      </c>
      <c r="BL124" s="831">
        <f t="shared" si="48"/>
        <v>0</v>
      </c>
      <c r="BM124" s="831">
        <f t="shared" si="48"/>
        <v>0</v>
      </c>
      <c r="BN124" s="831">
        <f t="shared" si="48"/>
        <v>0</v>
      </c>
      <c r="BO124" s="831">
        <f t="shared" si="48"/>
        <v>0</v>
      </c>
      <c r="BP124" s="831">
        <f t="shared" si="48"/>
        <v>0</v>
      </c>
      <c r="BQ124" s="831">
        <f t="shared" si="48"/>
        <v>0</v>
      </c>
      <c r="BR124" s="831">
        <f t="shared" si="48"/>
        <v>0</v>
      </c>
      <c r="BS124" s="831">
        <f t="shared" ref="BS124:CI124" si="49">BS26+BS96</f>
        <v>0</v>
      </c>
      <c r="BT124" s="831">
        <f t="shared" si="49"/>
        <v>0</v>
      </c>
      <c r="BU124" s="831">
        <f t="shared" si="49"/>
        <v>0</v>
      </c>
      <c r="BV124" s="831">
        <f t="shared" si="49"/>
        <v>0</v>
      </c>
      <c r="BW124" s="831">
        <f t="shared" si="49"/>
        <v>0</v>
      </c>
      <c r="BX124" s="831">
        <f t="shared" si="49"/>
        <v>0</v>
      </c>
      <c r="BY124" s="831">
        <f t="shared" si="49"/>
        <v>0</v>
      </c>
      <c r="BZ124" s="831">
        <f t="shared" si="49"/>
        <v>0</v>
      </c>
      <c r="CA124" s="831">
        <f t="shared" si="49"/>
        <v>0</v>
      </c>
      <c r="CB124" s="831">
        <f t="shared" si="49"/>
        <v>0</v>
      </c>
      <c r="CC124" s="831">
        <f t="shared" si="49"/>
        <v>0</v>
      </c>
      <c r="CD124" s="831">
        <f t="shared" si="49"/>
        <v>0</v>
      </c>
      <c r="CE124" s="831">
        <f t="shared" si="49"/>
        <v>0</v>
      </c>
      <c r="CF124" s="831">
        <f t="shared" si="49"/>
        <v>0</v>
      </c>
      <c r="CG124" s="831">
        <f t="shared" si="49"/>
        <v>0</v>
      </c>
      <c r="CH124" s="831">
        <f t="shared" si="49"/>
        <v>0</v>
      </c>
      <c r="CI124" s="832">
        <f t="shared" si="49"/>
        <v>0</v>
      </c>
      <c r="CK124" s="825"/>
    </row>
    <row r="125" spans="2:89" x14ac:dyDescent="0.2">
      <c r="B125" s="826" t="s">
        <v>587</v>
      </c>
      <c r="C125" s="827" t="s">
        <v>355</v>
      </c>
      <c r="D125" s="828" t="s">
        <v>588</v>
      </c>
      <c r="E125" s="829" t="s">
        <v>141</v>
      </c>
      <c r="F125" s="830">
        <v>2</v>
      </c>
      <c r="G125" s="669">
        <f t="shared" ref="G125:AL125" si="50">G27+G97</f>
        <v>0</v>
      </c>
      <c r="H125" s="669">
        <f t="shared" si="50"/>
        <v>0</v>
      </c>
      <c r="I125" s="669">
        <f t="shared" si="50"/>
        <v>0</v>
      </c>
      <c r="J125" s="669">
        <f t="shared" si="50"/>
        <v>0</v>
      </c>
      <c r="K125" s="669">
        <f t="shared" si="50"/>
        <v>0</v>
      </c>
      <c r="L125" s="669">
        <f t="shared" si="50"/>
        <v>0</v>
      </c>
      <c r="M125" s="831">
        <f t="shared" si="50"/>
        <v>0</v>
      </c>
      <c r="N125" s="831">
        <f t="shared" si="50"/>
        <v>0</v>
      </c>
      <c r="O125" s="831">
        <f t="shared" si="50"/>
        <v>0</v>
      </c>
      <c r="P125" s="831">
        <f t="shared" si="50"/>
        <v>0</v>
      </c>
      <c r="Q125" s="831">
        <f t="shared" si="50"/>
        <v>0</v>
      </c>
      <c r="R125" s="831">
        <f t="shared" si="50"/>
        <v>0</v>
      </c>
      <c r="S125" s="831">
        <f t="shared" si="50"/>
        <v>0</v>
      </c>
      <c r="T125" s="831">
        <f t="shared" si="50"/>
        <v>0</v>
      </c>
      <c r="U125" s="831">
        <f t="shared" si="50"/>
        <v>0</v>
      </c>
      <c r="V125" s="831">
        <f t="shared" si="50"/>
        <v>0</v>
      </c>
      <c r="W125" s="831">
        <f t="shared" si="50"/>
        <v>0</v>
      </c>
      <c r="X125" s="831">
        <f t="shared" si="50"/>
        <v>0</v>
      </c>
      <c r="Y125" s="831">
        <f t="shared" si="50"/>
        <v>0</v>
      </c>
      <c r="Z125" s="831">
        <f t="shared" si="50"/>
        <v>0</v>
      </c>
      <c r="AA125" s="831">
        <f t="shared" si="50"/>
        <v>0</v>
      </c>
      <c r="AB125" s="831">
        <f t="shared" si="50"/>
        <v>0</v>
      </c>
      <c r="AC125" s="831">
        <f t="shared" si="50"/>
        <v>0</v>
      </c>
      <c r="AD125" s="831">
        <f t="shared" si="50"/>
        <v>0</v>
      </c>
      <c r="AE125" s="831">
        <f t="shared" si="50"/>
        <v>0</v>
      </c>
      <c r="AF125" s="831">
        <f t="shared" si="50"/>
        <v>0</v>
      </c>
      <c r="AG125" s="831">
        <f t="shared" si="50"/>
        <v>0</v>
      </c>
      <c r="AH125" s="831">
        <f t="shared" si="50"/>
        <v>0</v>
      </c>
      <c r="AI125" s="831">
        <f t="shared" si="50"/>
        <v>0</v>
      </c>
      <c r="AJ125" s="831">
        <f t="shared" si="50"/>
        <v>0</v>
      </c>
      <c r="AK125" s="831">
        <f t="shared" si="50"/>
        <v>0</v>
      </c>
      <c r="AL125" s="831">
        <f t="shared" si="50"/>
        <v>0</v>
      </c>
      <c r="AM125" s="831">
        <f t="shared" ref="AM125:BR125" si="51">AM27+AM97</f>
        <v>0</v>
      </c>
      <c r="AN125" s="831">
        <f t="shared" si="51"/>
        <v>0</v>
      </c>
      <c r="AO125" s="831">
        <f t="shared" si="51"/>
        <v>0</v>
      </c>
      <c r="AP125" s="831">
        <f t="shared" si="51"/>
        <v>0</v>
      </c>
      <c r="AQ125" s="831">
        <f t="shared" si="51"/>
        <v>0</v>
      </c>
      <c r="AR125" s="831">
        <f t="shared" si="51"/>
        <v>0</v>
      </c>
      <c r="AS125" s="831">
        <f t="shared" si="51"/>
        <v>0</v>
      </c>
      <c r="AT125" s="831">
        <f t="shared" si="51"/>
        <v>0</v>
      </c>
      <c r="AU125" s="831">
        <f t="shared" si="51"/>
        <v>0</v>
      </c>
      <c r="AV125" s="831">
        <f t="shared" si="51"/>
        <v>0</v>
      </c>
      <c r="AW125" s="831">
        <f t="shared" si="51"/>
        <v>0</v>
      </c>
      <c r="AX125" s="831">
        <f t="shared" si="51"/>
        <v>0</v>
      </c>
      <c r="AY125" s="831">
        <f t="shared" si="51"/>
        <v>0</v>
      </c>
      <c r="AZ125" s="831">
        <f t="shared" si="51"/>
        <v>0</v>
      </c>
      <c r="BA125" s="831">
        <f t="shared" si="51"/>
        <v>0</v>
      </c>
      <c r="BB125" s="831">
        <f t="shared" si="51"/>
        <v>0</v>
      </c>
      <c r="BC125" s="831">
        <f t="shared" si="51"/>
        <v>0</v>
      </c>
      <c r="BD125" s="831">
        <f t="shared" si="51"/>
        <v>0</v>
      </c>
      <c r="BE125" s="831">
        <f t="shared" si="51"/>
        <v>0</v>
      </c>
      <c r="BF125" s="831">
        <f t="shared" si="51"/>
        <v>0</v>
      </c>
      <c r="BG125" s="831">
        <f t="shared" si="51"/>
        <v>0</v>
      </c>
      <c r="BH125" s="831">
        <f t="shared" si="51"/>
        <v>0</v>
      </c>
      <c r="BI125" s="831">
        <f t="shared" si="51"/>
        <v>0</v>
      </c>
      <c r="BJ125" s="831">
        <f t="shared" si="51"/>
        <v>0</v>
      </c>
      <c r="BK125" s="831">
        <f t="shared" si="51"/>
        <v>0</v>
      </c>
      <c r="BL125" s="831">
        <f t="shared" si="51"/>
        <v>0</v>
      </c>
      <c r="BM125" s="831">
        <f t="shared" si="51"/>
        <v>0</v>
      </c>
      <c r="BN125" s="831">
        <f t="shared" si="51"/>
        <v>0</v>
      </c>
      <c r="BO125" s="831">
        <f t="shared" si="51"/>
        <v>0</v>
      </c>
      <c r="BP125" s="831">
        <f t="shared" si="51"/>
        <v>0</v>
      </c>
      <c r="BQ125" s="831">
        <f t="shared" si="51"/>
        <v>0</v>
      </c>
      <c r="BR125" s="831">
        <f t="shared" si="51"/>
        <v>0</v>
      </c>
      <c r="BS125" s="831">
        <f t="shared" ref="BS125:CI125" si="52">BS27+BS97</f>
        <v>0</v>
      </c>
      <c r="BT125" s="831">
        <f t="shared" si="52"/>
        <v>0</v>
      </c>
      <c r="BU125" s="831">
        <f t="shared" si="52"/>
        <v>0</v>
      </c>
      <c r="BV125" s="831">
        <f t="shared" si="52"/>
        <v>0</v>
      </c>
      <c r="BW125" s="831">
        <f t="shared" si="52"/>
        <v>0</v>
      </c>
      <c r="BX125" s="831">
        <f t="shared" si="52"/>
        <v>0</v>
      </c>
      <c r="BY125" s="831">
        <f t="shared" si="52"/>
        <v>0</v>
      </c>
      <c r="BZ125" s="831">
        <f t="shared" si="52"/>
        <v>0</v>
      </c>
      <c r="CA125" s="831">
        <f t="shared" si="52"/>
        <v>0</v>
      </c>
      <c r="CB125" s="831">
        <f t="shared" si="52"/>
        <v>0</v>
      </c>
      <c r="CC125" s="831">
        <f t="shared" si="52"/>
        <v>0</v>
      </c>
      <c r="CD125" s="831">
        <f t="shared" si="52"/>
        <v>0</v>
      </c>
      <c r="CE125" s="831">
        <f t="shared" si="52"/>
        <v>0</v>
      </c>
      <c r="CF125" s="831">
        <f t="shared" si="52"/>
        <v>0</v>
      </c>
      <c r="CG125" s="831">
        <f t="shared" si="52"/>
        <v>0</v>
      </c>
      <c r="CH125" s="831">
        <f t="shared" si="52"/>
        <v>0</v>
      </c>
      <c r="CI125" s="832">
        <f t="shared" si="52"/>
        <v>0</v>
      </c>
      <c r="CK125" s="825"/>
    </row>
    <row r="126" spans="2:89" x14ac:dyDescent="0.2">
      <c r="B126" s="833" t="s">
        <v>589</v>
      </c>
      <c r="C126" s="827" t="s">
        <v>357</v>
      </c>
      <c r="D126" s="828" t="s">
        <v>590</v>
      </c>
      <c r="E126" s="829" t="s">
        <v>141</v>
      </c>
      <c r="F126" s="830">
        <v>2</v>
      </c>
      <c r="G126" s="669">
        <f t="shared" ref="G126:AL126" si="53">G28+G98</f>
        <v>0</v>
      </c>
      <c r="H126" s="669">
        <f t="shared" si="53"/>
        <v>0</v>
      </c>
      <c r="I126" s="669">
        <f>I28+I98</f>
        <v>0</v>
      </c>
      <c r="J126" s="669">
        <f t="shared" si="53"/>
        <v>0</v>
      </c>
      <c r="K126" s="669">
        <f t="shared" si="53"/>
        <v>0</v>
      </c>
      <c r="L126" s="669">
        <f>L28+L98</f>
        <v>0</v>
      </c>
      <c r="M126" s="669">
        <f t="shared" si="53"/>
        <v>0</v>
      </c>
      <c r="N126" s="669">
        <f t="shared" si="53"/>
        <v>0</v>
      </c>
      <c r="O126" s="669">
        <f t="shared" si="53"/>
        <v>0</v>
      </c>
      <c r="P126" s="669">
        <f t="shared" si="53"/>
        <v>0</v>
      </c>
      <c r="Q126" s="669">
        <f t="shared" si="53"/>
        <v>0</v>
      </c>
      <c r="R126" s="669">
        <f t="shared" si="53"/>
        <v>0</v>
      </c>
      <c r="S126" s="669">
        <f t="shared" si="53"/>
        <v>0</v>
      </c>
      <c r="T126" s="669">
        <f t="shared" si="53"/>
        <v>0</v>
      </c>
      <c r="U126" s="669">
        <f t="shared" si="53"/>
        <v>0</v>
      </c>
      <c r="V126" s="669">
        <f t="shared" si="53"/>
        <v>0</v>
      </c>
      <c r="W126" s="669">
        <f t="shared" si="53"/>
        <v>0</v>
      </c>
      <c r="X126" s="669">
        <f t="shared" si="53"/>
        <v>0</v>
      </c>
      <c r="Y126" s="669">
        <f t="shared" si="53"/>
        <v>0</v>
      </c>
      <c r="Z126" s="669">
        <f t="shared" si="53"/>
        <v>0</v>
      </c>
      <c r="AA126" s="669">
        <f t="shared" si="53"/>
        <v>0</v>
      </c>
      <c r="AB126" s="669">
        <f t="shared" si="53"/>
        <v>0</v>
      </c>
      <c r="AC126" s="669">
        <f t="shared" si="53"/>
        <v>0</v>
      </c>
      <c r="AD126" s="669">
        <f t="shared" si="53"/>
        <v>0</v>
      </c>
      <c r="AE126" s="669">
        <f t="shared" si="53"/>
        <v>0</v>
      </c>
      <c r="AF126" s="669">
        <f t="shared" si="53"/>
        <v>0</v>
      </c>
      <c r="AG126" s="669">
        <f t="shared" si="53"/>
        <v>0</v>
      </c>
      <c r="AH126" s="669">
        <f t="shared" si="53"/>
        <v>0</v>
      </c>
      <c r="AI126" s="669">
        <f t="shared" si="53"/>
        <v>0</v>
      </c>
      <c r="AJ126" s="669">
        <f t="shared" si="53"/>
        <v>0</v>
      </c>
      <c r="AK126" s="669">
        <f t="shared" si="53"/>
        <v>0</v>
      </c>
      <c r="AL126" s="669">
        <f t="shared" si="53"/>
        <v>0</v>
      </c>
      <c r="AM126" s="669">
        <f t="shared" ref="AM126:BR126" si="54">AM28+AM98</f>
        <v>0</v>
      </c>
      <c r="AN126" s="669">
        <f t="shared" si="54"/>
        <v>0</v>
      </c>
      <c r="AO126" s="669">
        <f t="shared" si="54"/>
        <v>0</v>
      </c>
      <c r="AP126" s="669">
        <f t="shared" si="54"/>
        <v>0</v>
      </c>
      <c r="AQ126" s="669">
        <f t="shared" si="54"/>
        <v>0</v>
      </c>
      <c r="AR126" s="669">
        <f t="shared" si="54"/>
        <v>0</v>
      </c>
      <c r="AS126" s="669">
        <f t="shared" si="54"/>
        <v>0</v>
      </c>
      <c r="AT126" s="669">
        <f t="shared" si="54"/>
        <v>0</v>
      </c>
      <c r="AU126" s="669">
        <f t="shared" si="54"/>
        <v>0</v>
      </c>
      <c r="AV126" s="669">
        <f t="shared" si="54"/>
        <v>0</v>
      </c>
      <c r="AW126" s="669">
        <f t="shared" si="54"/>
        <v>0</v>
      </c>
      <c r="AX126" s="669">
        <f t="shared" si="54"/>
        <v>0</v>
      </c>
      <c r="AY126" s="669">
        <f t="shared" si="54"/>
        <v>0</v>
      </c>
      <c r="AZ126" s="669">
        <f t="shared" si="54"/>
        <v>0</v>
      </c>
      <c r="BA126" s="669">
        <f t="shared" si="54"/>
        <v>0</v>
      </c>
      <c r="BB126" s="669">
        <f t="shared" si="54"/>
        <v>0</v>
      </c>
      <c r="BC126" s="669">
        <f t="shared" si="54"/>
        <v>0</v>
      </c>
      <c r="BD126" s="669">
        <f t="shared" si="54"/>
        <v>0</v>
      </c>
      <c r="BE126" s="669">
        <f t="shared" si="54"/>
        <v>0</v>
      </c>
      <c r="BF126" s="669">
        <f t="shared" si="54"/>
        <v>0</v>
      </c>
      <c r="BG126" s="669">
        <f t="shared" si="54"/>
        <v>0</v>
      </c>
      <c r="BH126" s="669">
        <f t="shared" si="54"/>
        <v>0</v>
      </c>
      <c r="BI126" s="669">
        <f t="shared" si="54"/>
        <v>0</v>
      </c>
      <c r="BJ126" s="669">
        <f t="shared" si="54"/>
        <v>0</v>
      </c>
      <c r="BK126" s="669">
        <f t="shared" si="54"/>
        <v>0</v>
      </c>
      <c r="BL126" s="669">
        <f t="shared" si="54"/>
        <v>0</v>
      </c>
      <c r="BM126" s="669">
        <f t="shared" si="54"/>
        <v>0</v>
      </c>
      <c r="BN126" s="669">
        <f t="shared" si="54"/>
        <v>0</v>
      </c>
      <c r="BO126" s="669">
        <f t="shared" si="54"/>
        <v>0</v>
      </c>
      <c r="BP126" s="669">
        <f t="shared" si="54"/>
        <v>0</v>
      </c>
      <c r="BQ126" s="669">
        <f t="shared" si="54"/>
        <v>0</v>
      </c>
      <c r="BR126" s="669">
        <f t="shared" si="54"/>
        <v>0</v>
      </c>
      <c r="BS126" s="669">
        <f t="shared" ref="BS126:CI126" si="55">BS28+BS98</f>
        <v>0</v>
      </c>
      <c r="BT126" s="669">
        <f t="shared" si="55"/>
        <v>0</v>
      </c>
      <c r="BU126" s="669">
        <f t="shared" si="55"/>
        <v>0</v>
      </c>
      <c r="BV126" s="669">
        <f t="shared" si="55"/>
        <v>0</v>
      </c>
      <c r="BW126" s="669">
        <f t="shared" si="55"/>
        <v>0</v>
      </c>
      <c r="BX126" s="669">
        <f t="shared" si="55"/>
        <v>0</v>
      </c>
      <c r="BY126" s="669">
        <f t="shared" si="55"/>
        <v>0</v>
      </c>
      <c r="BZ126" s="669">
        <f t="shared" si="55"/>
        <v>0</v>
      </c>
      <c r="CA126" s="669">
        <f t="shared" si="55"/>
        <v>0</v>
      </c>
      <c r="CB126" s="669">
        <f t="shared" si="55"/>
        <v>0</v>
      </c>
      <c r="CC126" s="669">
        <f t="shared" si="55"/>
        <v>0</v>
      </c>
      <c r="CD126" s="669">
        <f t="shared" si="55"/>
        <v>0</v>
      </c>
      <c r="CE126" s="669">
        <f t="shared" si="55"/>
        <v>0</v>
      </c>
      <c r="CF126" s="669">
        <f t="shared" si="55"/>
        <v>0</v>
      </c>
      <c r="CG126" s="669">
        <f t="shared" si="55"/>
        <v>0</v>
      </c>
      <c r="CH126" s="669">
        <f t="shared" si="55"/>
        <v>0</v>
      </c>
      <c r="CI126" s="832">
        <f t="shared" si="55"/>
        <v>0</v>
      </c>
      <c r="CK126" s="825"/>
    </row>
    <row r="127" spans="2:89" x14ac:dyDescent="0.2">
      <c r="B127" s="833" t="s">
        <v>591</v>
      </c>
      <c r="C127" s="827" t="s">
        <v>359</v>
      </c>
      <c r="D127" s="828" t="s">
        <v>592</v>
      </c>
      <c r="E127" s="829" t="s">
        <v>141</v>
      </c>
      <c r="F127" s="830">
        <v>2</v>
      </c>
      <c r="G127" s="669">
        <f t="shared" ref="G127:AL127" si="56">G29+G99</f>
        <v>-1.9</v>
      </c>
      <c r="H127" s="669">
        <f t="shared" si="56"/>
        <v>-2.19</v>
      </c>
      <c r="I127" s="669">
        <f t="shared" si="56"/>
        <v>-1.73</v>
      </c>
      <c r="J127" s="669">
        <f t="shared" si="56"/>
        <v>-1.8</v>
      </c>
      <c r="K127" s="669">
        <f t="shared" si="56"/>
        <v>-1.8080000000000001</v>
      </c>
      <c r="L127" s="669">
        <f t="shared" si="56"/>
        <v>-1.8160000000000001</v>
      </c>
      <c r="M127" s="831">
        <f t="shared" si="56"/>
        <v>-1.8240000000000001</v>
      </c>
      <c r="N127" s="831">
        <f t="shared" si="56"/>
        <v>-1.8320000000000001</v>
      </c>
      <c r="O127" s="831">
        <f t="shared" si="56"/>
        <v>-1.84</v>
      </c>
      <c r="P127" s="831">
        <f t="shared" si="56"/>
        <v>-1.8480000000000001</v>
      </c>
      <c r="Q127" s="831">
        <f t="shared" si="56"/>
        <v>-1.8560000000000001</v>
      </c>
      <c r="R127" s="831">
        <f t="shared" si="56"/>
        <v>-1.8640000000000001</v>
      </c>
      <c r="S127" s="831">
        <f t="shared" si="56"/>
        <v>-1.8720000000000001</v>
      </c>
      <c r="T127" s="831">
        <f t="shared" si="56"/>
        <v>-1.8800000000000001</v>
      </c>
      <c r="U127" s="831">
        <f t="shared" si="56"/>
        <v>-1.8880000000000001</v>
      </c>
      <c r="V127" s="831">
        <f t="shared" si="56"/>
        <v>-1.8960000000000001</v>
      </c>
      <c r="W127" s="831">
        <f t="shared" si="56"/>
        <v>-1.9040000000000001</v>
      </c>
      <c r="X127" s="831">
        <f t="shared" si="56"/>
        <v>-1.9120000000000001</v>
      </c>
      <c r="Y127" s="831">
        <f t="shared" si="56"/>
        <v>-1.9200000000000002</v>
      </c>
      <c r="Z127" s="831">
        <f t="shared" si="56"/>
        <v>-1.9280000000000002</v>
      </c>
      <c r="AA127" s="831">
        <f t="shared" si="56"/>
        <v>-1.9360000000000002</v>
      </c>
      <c r="AB127" s="831">
        <f t="shared" si="56"/>
        <v>-1.9440000000000002</v>
      </c>
      <c r="AC127" s="831">
        <f t="shared" si="56"/>
        <v>-1.9520000000000002</v>
      </c>
      <c r="AD127" s="831">
        <f t="shared" si="56"/>
        <v>-1.9600000000000002</v>
      </c>
      <c r="AE127" s="831">
        <f t="shared" si="56"/>
        <v>-1.9680000000000002</v>
      </c>
      <c r="AF127" s="831">
        <f t="shared" si="56"/>
        <v>-1.9760000000000002</v>
      </c>
      <c r="AG127" s="831">
        <f t="shared" si="56"/>
        <v>-1.9840000000000002</v>
      </c>
      <c r="AH127" s="831">
        <f t="shared" si="56"/>
        <v>-1.9920000000000002</v>
      </c>
      <c r="AI127" s="831">
        <f t="shared" si="56"/>
        <v>-2</v>
      </c>
      <c r="AJ127" s="831">
        <f t="shared" si="56"/>
        <v>-2.008</v>
      </c>
      <c r="AK127" s="831">
        <f t="shared" si="56"/>
        <v>-2.016</v>
      </c>
      <c r="AL127" s="831">
        <f t="shared" si="56"/>
        <v>0</v>
      </c>
      <c r="AM127" s="831">
        <f t="shared" ref="AM127:BR127" si="57">AM29+AM99</f>
        <v>0</v>
      </c>
      <c r="AN127" s="831">
        <f t="shared" si="57"/>
        <v>0</v>
      </c>
      <c r="AO127" s="831">
        <f t="shared" si="57"/>
        <v>0</v>
      </c>
      <c r="AP127" s="831">
        <f t="shared" si="57"/>
        <v>0</v>
      </c>
      <c r="AQ127" s="831">
        <f t="shared" si="57"/>
        <v>0</v>
      </c>
      <c r="AR127" s="831">
        <f t="shared" si="57"/>
        <v>0</v>
      </c>
      <c r="AS127" s="831">
        <f t="shared" si="57"/>
        <v>0</v>
      </c>
      <c r="AT127" s="831">
        <f t="shared" si="57"/>
        <v>0</v>
      </c>
      <c r="AU127" s="831">
        <f t="shared" si="57"/>
        <v>0</v>
      </c>
      <c r="AV127" s="831">
        <f t="shared" si="57"/>
        <v>0</v>
      </c>
      <c r="AW127" s="831">
        <f t="shared" si="57"/>
        <v>0</v>
      </c>
      <c r="AX127" s="831">
        <f t="shared" si="57"/>
        <v>0</v>
      </c>
      <c r="AY127" s="831">
        <f t="shared" si="57"/>
        <v>0</v>
      </c>
      <c r="AZ127" s="831">
        <f t="shared" si="57"/>
        <v>0</v>
      </c>
      <c r="BA127" s="831">
        <f t="shared" si="57"/>
        <v>0</v>
      </c>
      <c r="BB127" s="831">
        <f t="shared" si="57"/>
        <v>0</v>
      </c>
      <c r="BC127" s="831">
        <f t="shared" si="57"/>
        <v>0</v>
      </c>
      <c r="BD127" s="831">
        <f t="shared" si="57"/>
        <v>0</v>
      </c>
      <c r="BE127" s="831">
        <f t="shared" si="57"/>
        <v>0</v>
      </c>
      <c r="BF127" s="831">
        <f t="shared" si="57"/>
        <v>0</v>
      </c>
      <c r="BG127" s="831">
        <f t="shared" si="57"/>
        <v>0</v>
      </c>
      <c r="BH127" s="831">
        <f t="shared" si="57"/>
        <v>0</v>
      </c>
      <c r="BI127" s="831">
        <f t="shared" si="57"/>
        <v>0</v>
      </c>
      <c r="BJ127" s="831">
        <f t="shared" si="57"/>
        <v>0</v>
      </c>
      <c r="BK127" s="831">
        <f t="shared" si="57"/>
        <v>0</v>
      </c>
      <c r="BL127" s="831">
        <f t="shared" si="57"/>
        <v>0</v>
      </c>
      <c r="BM127" s="831">
        <f t="shared" si="57"/>
        <v>0</v>
      </c>
      <c r="BN127" s="831">
        <f t="shared" si="57"/>
        <v>0</v>
      </c>
      <c r="BO127" s="831">
        <f t="shared" si="57"/>
        <v>0</v>
      </c>
      <c r="BP127" s="831">
        <f t="shared" si="57"/>
        <v>0</v>
      </c>
      <c r="BQ127" s="831">
        <f t="shared" si="57"/>
        <v>0</v>
      </c>
      <c r="BR127" s="831">
        <f t="shared" si="57"/>
        <v>0</v>
      </c>
      <c r="BS127" s="831">
        <f t="shared" ref="BS127:CI127" si="58">BS29+BS99</f>
        <v>0</v>
      </c>
      <c r="BT127" s="831">
        <f t="shared" si="58"/>
        <v>0</v>
      </c>
      <c r="BU127" s="831">
        <f t="shared" si="58"/>
        <v>0</v>
      </c>
      <c r="BV127" s="831">
        <f t="shared" si="58"/>
        <v>0</v>
      </c>
      <c r="BW127" s="831">
        <f t="shared" si="58"/>
        <v>0</v>
      </c>
      <c r="BX127" s="831">
        <f t="shared" si="58"/>
        <v>0</v>
      </c>
      <c r="BY127" s="831">
        <f t="shared" si="58"/>
        <v>0</v>
      </c>
      <c r="BZ127" s="831">
        <f t="shared" si="58"/>
        <v>0</v>
      </c>
      <c r="CA127" s="831">
        <f t="shared" si="58"/>
        <v>0</v>
      </c>
      <c r="CB127" s="831">
        <f t="shared" si="58"/>
        <v>0</v>
      </c>
      <c r="CC127" s="831">
        <f t="shared" si="58"/>
        <v>0</v>
      </c>
      <c r="CD127" s="831">
        <f t="shared" si="58"/>
        <v>0</v>
      </c>
      <c r="CE127" s="831">
        <f t="shared" si="58"/>
        <v>0</v>
      </c>
      <c r="CF127" s="831">
        <f t="shared" si="58"/>
        <v>0</v>
      </c>
      <c r="CG127" s="831">
        <f t="shared" si="58"/>
        <v>0</v>
      </c>
      <c r="CH127" s="831">
        <f t="shared" si="58"/>
        <v>0</v>
      </c>
      <c r="CI127" s="832">
        <f t="shared" si="58"/>
        <v>0</v>
      </c>
      <c r="CK127" s="825"/>
    </row>
    <row r="128" spans="2:89" x14ac:dyDescent="0.2">
      <c r="B128" s="833" t="s">
        <v>593</v>
      </c>
      <c r="C128" s="834" t="s">
        <v>363</v>
      </c>
      <c r="D128" s="828" t="s">
        <v>594</v>
      </c>
      <c r="E128" s="829" t="s">
        <v>141</v>
      </c>
      <c r="F128" s="830">
        <v>2</v>
      </c>
      <c r="G128" s="669">
        <f>G31+G100+G101+G102+G103</f>
        <v>9</v>
      </c>
      <c r="H128" s="669">
        <f t="shared" ref="H128:BS128" si="59">H31+H100+H101+H102+H103</f>
        <v>9</v>
      </c>
      <c r="I128" s="669">
        <f t="shared" si="59"/>
        <v>9</v>
      </c>
      <c r="J128" s="669">
        <f t="shared" si="59"/>
        <v>9</v>
      </c>
      <c r="K128" s="669">
        <f t="shared" si="59"/>
        <v>9</v>
      </c>
      <c r="L128" s="669">
        <f t="shared" si="59"/>
        <v>9</v>
      </c>
      <c r="M128" s="669">
        <f t="shared" si="59"/>
        <v>7.5</v>
      </c>
      <c r="N128" s="669">
        <f t="shared" si="59"/>
        <v>7.5</v>
      </c>
      <c r="O128" s="669">
        <f t="shared" si="59"/>
        <v>7.5</v>
      </c>
      <c r="P128" s="669">
        <f t="shared" si="59"/>
        <v>7.5</v>
      </c>
      <c r="Q128" s="669">
        <f t="shared" si="59"/>
        <v>7.5</v>
      </c>
      <c r="R128" s="669">
        <f t="shared" si="59"/>
        <v>6.66</v>
      </c>
      <c r="S128" s="669">
        <f t="shared" si="59"/>
        <v>6.66</v>
      </c>
      <c r="T128" s="669">
        <f t="shared" si="59"/>
        <v>6.66</v>
      </c>
      <c r="U128" s="669">
        <f t="shared" si="59"/>
        <v>6.66</v>
      </c>
      <c r="V128" s="669">
        <f t="shared" si="59"/>
        <v>6.66</v>
      </c>
      <c r="W128" s="669">
        <f t="shared" si="59"/>
        <v>6.66</v>
      </c>
      <c r="X128" s="669">
        <f t="shared" si="59"/>
        <v>6.66</v>
      </c>
      <c r="Y128" s="669">
        <f t="shared" si="59"/>
        <v>6.66</v>
      </c>
      <c r="Z128" s="669">
        <f t="shared" si="59"/>
        <v>6.66</v>
      </c>
      <c r="AA128" s="669">
        <f t="shared" si="59"/>
        <v>6.66</v>
      </c>
      <c r="AB128" s="669">
        <f t="shared" si="59"/>
        <v>6.66</v>
      </c>
      <c r="AC128" s="669">
        <f t="shared" si="59"/>
        <v>6.66</v>
      </c>
      <c r="AD128" s="669">
        <f t="shared" si="59"/>
        <v>6.66</v>
      </c>
      <c r="AE128" s="669">
        <f t="shared" si="59"/>
        <v>6.66</v>
      </c>
      <c r="AF128" s="669">
        <f t="shared" si="59"/>
        <v>6.66</v>
      </c>
      <c r="AG128" s="669">
        <f t="shared" si="59"/>
        <v>6.66</v>
      </c>
      <c r="AH128" s="669">
        <f t="shared" si="59"/>
        <v>6.66</v>
      </c>
      <c r="AI128" s="669">
        <f t="shared" si="59"/>
        <v>6.66</v>
      </c>
      <c r="AJ128" s="669">
        <f t="shared" si="59"/>
        <v>6.66</v>
      </c>
      <c r="AK128" s="669">
        <f t="shared" si="59"/>
        <v>6.66</v>
      </c>
      <c r="AL128" s="669">
        <f t="shared" si="59"/>
        <v>0</v>
      </c>
      <c r="AM128" s="669">
        <f t="shared" si="59"/>
        <v>0</v>
      </c>
      <c r="AN128" s="669">
        <f t="shared" si="59"/>
        <v>0</v>
      </c>
      <c r="AO128" s="669">
        <f t="shared" si="59"/>
        <v>0</v>
      </c>
      <c r="AP128" s="669">
        <f t="shared" si="59"/>
        <v>0</v>
      </c>
      <c r="AQ128" s="669">
        <f t="shared" si="59"/>
        <v>0</v>
      </c>
      <c r="AR128" s="669">
        <f t="shared" si="59"/>
        <v>0</v>
      </c>
      <c r="AS128" s="669">
        <f t="shared" si="59"/>
        <v>0</v>
      </c>
      <c r="AT128" s="669">
        <f t="shared" si="59"/>
        <v>0</v>
      </c>
      <c r="AU128" s="669">
        <f t="shared" si="59"/>
        <v>0</v>
      </c>
      <c r="AV128" s="669">
        <f t="shared" si="59"/>
        <v>0</v>
      </c>
      <c r="AW128" s="669">
        <f t="shared" si="59"/>
        <v>0</v>
      </c>
      <c r="AX128" s="669">
        <f t="shared" si="59"/>
        <v>0</v>
      </c>
      <c r="AY128" s="669">
        <f t="shared" si="59"/>
        <v>0</v>
      </c>
      <c r="AZ128" s="669">
        <f t="shared" si="59"/>
        <v>0</v>
      </c>
      <c r="BA128" s="669">
        <f t="shared" si="59"/>
        <v>0</v>
      </c>
      <c r="BB128" s="669">
        <f t="shared" si="59"/>
        <v>0</v>
      </c>
      <c r="BC128" s="669">
        <f t="shared" si="59"/>
        <v>0</v>
      </c>
      <c r="BD128" s="669">
        <f t="shared" si="59"/>
        <v>0</v>
      </c>
      <c r="BE128" s="669">
        <f t="shared" si="59"/>
        <v>0</v>
      </c>
      <c r="BF128" s="669">
        <f t="shared" si="59"/>
        <v>0</v>
      </c>
      <c r="BG128" s="669">
        <f t="shared" si="59"/>
        <v>0</v>
      </c>
      <c r="BH128" s="669">
        <f t="shared" si="59"/>
        <v>0</v>
      </c>
      <c r="BI128" s="669">
        <f t="shared" si="59"/>
        <v>0</v>
      </c>
      <c r="BJ128" s="669">
        <f t="shared" si="59"/>
        <v>0</v>
      </c>
      <c r="BK128" s="669">
        <f t="shared" si="59"/>
        <v>0</v>
      </c>
      <c r="BL128" s="669">
        <f t="shared" si="59"/>
        <v>0</v>
      </c>
      <c r="BM128" s="669">
        <f t="shared" si="59"/>
        <v>0</v>
      </c>
      <c r="BN128" s="669">
        <f t="shared" si="59"/>
        <v>0</v>
      </c>
      <c r="BO128" s="669">
        <f t="shared" si="59"/>
        <v>0</v>
      </c>
      <c r="BP128" s="669">
        <f t="shared" si="59"/>
        <v>0</v>
      </c>
      <c r="BQ128" s="669">
        <f t="shared" si="59"/>
        <v>0</v>
      </c>
      <c r="BR128" s="669">
        <f t="shared" si="59"/>
        <v>0</v>
      </c>
      <c r="BS128" s="669">
        <f t="shared" si="59"/>
        <v>0</v>
      </c>
      <c r="BT128" s="669">
        <f t="shared" ref="BT128:CI128" si="60">BT31+BT100+BT101+BT102+BT103</f>
        <v>0</v>
      </c>
      <c r="BU128" s="669">
        <f t="shared" si="60"/>
        <v>0</v>
      </c>
      <c r="BV128" s="669">
        <f t="shared" si="60"/>
        <v>0</v>
      </c>
      <c r="BW128" s="669">
        <f t="shared" si="60"/>
        <v>0</v>
      </c>
      <c r="BX128" s="669">
        <f t="shared" si="60"/>
        <v>0</v>
      </c>
      <c r="BY128" s="669">
        <f t="shared" si="60"/>
        <v>0</v>
      </c>
      <c r="BZ128" s="669">
        <f t="shared" si="60"/>
        <v>0</v>
      </c>
      <c r="CA128" s="669">
        <f t="shared" si="60"/>
        <v>0</v>
      </c>
      <c r="CB128" s="669">
        <f t="shared" si="60"/>
        <v>0</v>
      </c>
      <c r="CC128" s="669">
        <f t="shared" si="60"/>
        <v>0</v>
      </c>
      <c r="CD128" s="669">
        <f t="shared" si="60"/>
        <v>0</v>
      </c>
      <c r="CE128" s="669">
        <f t="shared" si="60"/>
        <v>0</v>
      </c>
      <c r="CF128" s="669">
        <f t="shared" si="60"/>
        <v>0</v>
      </c>
      <c r="CG128" s="669">
        <f t="shared" si="60"/>
        <v>0</v>
      </c>
      <c r="CH128" s="669">
        <f t="shared" si="60"/>
        <v>0</v>
      </c>
      <c r="CI128" s="832">
        <f t="shared" si="60"/>
        <v>0</v>
      </c>
      <c r="CK128" s="825"/>
    </row>
    <row r="129" spans="2:89" ht="28.5" x14ac:dyDescent="0.2">
      <c r="B129" s="833" t="s">
        <v>595</v>
      </c>
      <c r="C129" s="834" t="s">
        <v>596</v>
      </c>
      <c r="D129" s="828" t="s">
        <v>597</v>
      </c>
      <c r="E129" s="829" t="s">
        <v>141</v>
      </c>
      <c r="F129" s="830">
        <v>2</v>
      </c>
      <c r="G129" s="669">
        <f t="shared" ref="G129:AL129" si="61">G39+G104+G105</f>
        <v>0</v>
      </c>
      <c r="H129" s="669">
        <f t="shared" si="61"/>
        <v>0.04</v>
      </c>
      <c r="I129" s="669">
        <f t="shared" si="61"/>
        <v>0.01</v>
      </c>
      <c r="J129" s="669">
        <f t="shared" si="61"/>
        <v>6.1000000000000004E-3</v>
      </c>
      <c r="K129" s="669">
        <f t="shared" si="61"/>
        <v>6.1000000000000004E-3</v>
      </c>
      <c r="L129" s="669">
        <f t="shared" si="61"/>
        <v>6.1000000000000004E-3</v>
      </c>
      <c r="M129" s="831">
        <f t="shared" si="61"/>
        <v>6.1000000000000004E-3</v>
      </c>
      <c r="N129" s="831">
        <f t="shared" si="61"/>
        <v>6.1000000000000004E-3</v>
      </c>
      <c r="O129" s="831">
        <f t="shared" si="61"/>
        <v>6.1000000000000004E-3</v>
      </c>
      <c r="P129" s="831">
        <f t="shared" si="61"/>
        <v>6.1000000000000004E-3</v>
      </c>
      <c r="Q129" s="831">
        <f t="shared" si="61"/>
        <v>6.1000000000000004E-3</v>
      </c>
      <c r="R129" s="831">
        <f t="shared" si="61"/>
        <v>6.1000000000000004E-3</v>
      </c>
      <c r="S129" s="831">
        <f t="shared" si="61"/>
        <v>6.1000000000000004E-3</v>
      </c>
      <c r="T129" s="831">
        <f t="shared" si="61"/>
        <v>6.1000000000000004E-3</v>
      </c>
      <c r="U129" s="831">
        <f t="shared" si="61"/>
        <v>6.1000000000000004E-3</v>
      </c>
      <c r="V129" s="831">
        <f t="shared" si="61"/>
        <v>6.1000000000000004E-3</v>
      </c>
      <c r="W129" s="831">
        <f t="shared" si="61"/>
        <v>6.1000000000000004E-3</v>
      </c>
      <c r="X129" s="831">
        <f t="shared" si="61"/>
        <v>6.1000000000000004E-3</v>
      </c>
      <c r="Y129" s="831">
        <f t="shared" si="61"/>
        <v>6.1000000000000004E-3</v>
      </c>
      <c r="Z129" s="831">
        <f t="shared" si="61"/>
        <v>6.1000000000000004E-3</v>
      </c>
      <c r="AA129" s="831">
        <f t="shared" si="61"/>
        <v>6.1000000000000004E-3</v>
      </c>
      <c r="AB129" s="831">
        <f t="shared" si="61"/>
        <v>6.1000000000000004E-3</v>
      </c>
      <c r="AC129" s="831">
        <f t="shared" si="61"/>
        <v>6.1000000000000004E-3</v>
      </c>
      <c r="AD129" s="831">
        <f t="shared" si="61"/>
        <v>6.1000000000000004E-3</v>
      </c>
      <c r="AE129" s="831">
        <f t="shared" si="61"/>
        <v>6.1000000000000004E-3</v>
      </c>
      <c r="AF129" s="831">
        <f t="shared" si="61"/>
        <v>6.1000000000000004E-3</v>
      </c>
      <c r="AG129" s="831">
        <f t="shared" si="61"/>
        <v>6.1000000000000004E-3</v>
      </c>
      <c r="AH129" s="831">
        <f t="shared" si="61"/>
        <v>6.1000000000000004E-3</v>
      </c>
      <c r="AI129" s="831">
        <f t="shared" si="61"/>
        <v>6.1000000000000004E-3</v>
      </c>
      <c r="AJ129" s="831">
        <f t="shared" si="61"/>
        <v>6.1000000000000004E-3</v>
      </c>
      <c r="AK129" s="831">
        <f t="shared" si="61"/>
        <v>6.1000000000000004E-3</v>
      </c>
      <c r="AL129" s="831">
        <f t="shared" si="61"/>
        <v>0</v>
      </c>
      <c r="AM129" s="831">
        <f t="shared" ref="AM129:BR129" si="62">AM39+AM104+AM105</f>
        <v>0</v>
      </c>
      <c r="AN129" s="831">
        <f t="shared" si="62"/>
        <v>0</v>
      </c>
      <c r="AO129" s="831">
        <f t="shared" si="62"/>
        <v>0</v>
      </c>
      <c r="AP129" s="831">
        <f t="shared" si="62"/>
        <v>0</v>
      </c>
      <c r="AQ129" s="831">
        <f t="shared" si="62"/>
        <v>0</v>
      </c>
      <c r="AR129" s="831">
        <f t="shared" si="62"/>
        <v>0</v>
      </c>
      <c r="AS129" s="831">
        <f t="shared" si="62"/>
        <v>0</v>
      </c>
      <c r="AT129" s="831">
        <f t="shared" si="62"/>
        <v>0</v>
      </c>
      <c r="AU129" s="831">
        <f t="shared" si="62"/>
        <v>0</v>
      </c>
      <c r="AV129" s="831">
        <f t="shared" si="62"/>
        <v>0</v>
      </c>
      <c r="AW129" s="831">
        <f t="shared" si="62"/>
        <v>0</v>
      </c>
      <c r="AX129" s="831">
        <f t="shared" si="62"/>
        <v>0</v>
      </c>
      <c r="AY129" s="831">
        <f t="shared" si="62"/>
        <v>0</v>
      </c>
      <c r="AZ129" s="831">
        <f t="shared" si="62"/>
        <v>0</v>
      </c>
      <c r="BA129" s="831">
        <f t="shared" si="62"/>
        <v>0</v>
      </c>
      <c r="BB129" s="831">
        <f t="shared" si="62"/>
        <v>0</v>
      </c>
      <c r="BC129" s="831">
        <f t="shared" si="62"/>
        <v>0</v>
      </c>
      <c r="BD129" s="831">
        <f t="shared" si="62"/>
        <v>0</v>
      </c>
      <c r="BE129" s="831">
        <f t="shared" si="62"/>
        <v>0</v>
      </c>
      <c r="BF129" s="831">
        <f t="shared" si="62"/>
        <v>0</v>
      </c>
      <c r="BG129" s="831">
        <f t="shared" si="62"/>
        <v>0</v>
      </c>
      <c r="BH129" s="831">
        <f t="shared" si="62"/>
        <v>0</v>
      </c>
      <c r="BI129" s="831">
        <f t="shared" si="62"/>
        <v>0</v>
      </c>
      <c r="BJ129" s="831">
        <f t="shared" si="62"/>
        <v>0</v>
      </c>
      <c r="BK129" s="831">
        <f t="shared" si="62"/>
        <v>0</v>
      </c>
      <c r="BL129" s="831">
        <f t="shared" si="62"/>
        <v>0</v>
      </c>
      <c r="BM129" s="831">
        <f t="shared" si="62"/>
        <v>0</v>
      </c>
      <c r="BN129" s="831">
        <f t="shared" si="62"/>
        <v>0</v>
      </c>
      <c r="BO129" s="831">
        <f t="shared" si="62"/>
        <v>0</v>
      </c>
      <c r="BP129" s="831">
        <f t="shared" si="62"/>
        <v>0</v>
      </c>
      <c r="BQ129" s="831">
        <f t="shared" si="62"/>
        <v>0</v>
      </c>
      <c r="BR129" s="831">
        <f t="shared" si="62"/>
        <v>0</v>
      </c>
      <c r="BS129" s="831">
        <f t="shared" ref="BS129:CI129" si="63">BS39+BS104+BS105</f>
        <v>0</v>
      </c>
      <c r="BT129" s="831">
        <f t="shared" si="63"/>
        <v>0</v>
      </c>
      <c r="BU129" s="831">
        <f t="shared" si="63"/>
        <v>0</v>
      </c>
      <c r="BV129" s="831">
        <f t="shared" si="63"/>
        <v>0</v>
      </c>
      <c r="BW129" s="831">
        <f t="shared" si="63"/>
        <v>0</v>
      </c>
      <c r="BX129" s="831">
        <f t="shared" si="63"/>
        <v>0</v>
      </c>
      <c r="BY129" s="831">
        <f t="shared" si="63"/>
        <v>0</v>
      </c>
      <c r="BZ129" s="831">
        <f t="shared" si="63"/>
        <v>0</v>
      </c>
      <c r="CA129" s="831">
        <f t="shared" si="63"/>
        <v>0</v>
      </c>
      <c r="CB129" s="831">
        <f t="shared" si="63"/>
        <v>0</v>
      </c>
      <c r="CC129" s="831">
        <f t="shared" si="63"/>
        <v>0</v>
      </c>
      <c r="CD129" s="831">
        <f t="shared" si="63"/>
        <v>0</v>
      </c>
      <c r="CE129" s="831">
        <f t="shared" si="63"/>
        <v>0</v>
      </c>
      <c r="CF129" s="831">
        <f t="shared" si="63"/>
        <v>0</v>
      </c>
      <c r="CG129" s="831">
        <f t="shared" si="63"/>
        <v>0</v>
      </c>
      <c r="CH129" s="831">
        <f t="shared" si="63"/>
        <v>0</v>
      </c>
      <c r="CI129" s="832">
        <f t="shared" si="63"/>
        <v>0</v>
      </c>
      <c r="CK129" s="825"/>
    </row>
    <row r="130" spans="2:89" x14ac:dyDescent="0.2">
      <c r="B130" s="833" t="s">
        <v>598</v>
      </c>
      <c r="C130" s="834" t="s">
        <v>384</v>
      </c>
      <c r="D130" s="828" t="s">
        <v>599</v>
      </c>
      <c r="E130" s="829" t="s">
        <v>141</v>
      </c>
      <c r="F130" s="830">
        <v>2</v>
      </c>
      <c r="G130" s="669">
        <f t="shared" ref="G130:AL130" si="64">G40+G106</f>
        <v>0</v>
      </c>
      <c r="H130" s="669">
        <f t="shared" si="64"/>
        <v>0</v>
      </c>
      <c r="I130" s="669">
        <f t="shared" si="64"/>
        <v>0.02</v>
      </c>
      <c r="J130" s="669">
        <f t="shared" si="64"/>
        <v>0.04</v>
      </c>
      <c r="K130" s="669">
        <f t="shared" si="64"/>
        <v>0.04</v>
      </c>
      <c r="L130" s="669">
        <f t="shared" si="64"/>
        <v>0.04</v>
      </c>
      <c r="M130" s="831">
        <f t="shared" si="64"/>
        <v>0.04</v>
      </c>
      <c r="N130" s="831">
        <f t="shared" si="64"/>
        <v>0.04</v>
      </c>
      <c r="O130" s="831">
        <f t="shared" si="64"/>
        <v>0.04</v>
      </c>
      <c r="P130" s="831">
        <f t="shared" si="64"/>
        <v>0.04</v>
      </c>
      <c r="Q130" s="831">
        <f t="shared" si="64"/>
        <v>0.04</v>
      </c>
      <c r="R130" s="831">
        <f t="shared" si="64"/>
        <v>0.04</v>
      </c>
      <c r="S130" s="831">
        <f t="shared" si="64"/>
        <v>0.04</v>
      </c>
      <c r="T130" s="831">
        <f t="shared" si="64"/>
        <v>0.04</v>
      </c>
      <c r="U130" s="831">
        <f t="shared" si="64"/>
        <v>0.04</v>
      </c>
      <c r="V130" s="831">
        <f t="shared" si="64"/>
        <v>0.04</v>
      </c>
      <c r="W130" s="831">
        <f t="shared" si="64"/>
        <v>0.04</v>
      </c>
      <c r="X130" s="831">
        <f t="shared" si="64"/>
        <v>0.04</v>
      </c>
      <c r="Y130" s="831">
        <f t="shared" si="64"/>
        <v>0.04</v>
      </c>
      <c r="Z130" s="831">
        <f t="shared" si="64"/>
        <v>0.04</v>
      </c>
      <c r="AA130" s="831">
        <f t="shared" si="64"/>
        <v>0.04</v>
      </c>
      <c r="AB130" s="831">
        <f t="shared" si="64"/>
        <v>0.04</v>
      </c>
      <c r="AC130" s="831">
        <f t="shared" si="64"/>
        <v>0.04</v>
      </c>
      <c r="AD130" s="831">
        <f t="shared" si="64"/>
        <v>0.04</v>
      </c>
      <c r="AE130" s="831">
        <f t="shared" si="64"/>
        <v>0.04</v>
      </c>
      <c r="AF130" s="831">
        <f t="shared" si="64"/>
        <v>0.04</v>
      </c>
      <c r="AG130" s="831">
        <f t="shared" si="64"/>
        <v>0.04</v>
      </c>
      <c r="AH130" s="831">
        <f t="shared" si="64"/>
        <v>0.04</v>
      </c>
      <c r="AI130" s="831">
        <f t="shared" si="64"/>
        <v>0.04</v>
      </c>
      <c r="AJ130" s="831">
        <f t="shared" si="64"/>
        <v>0.04</v>
      </c>
      <c r="AK130" s="831">
        <f t="shared" si="64"/>
        <v>0.04</v>
      </c>
      <c r="AL130" s="831">
        <f t="shared" si="64"/>
        <v>0</v>
      </c>
      <c r="AM130" s="831">
        <f t="shared" ref="AM130:BR130" si="65">AM40+AM106</f>
        <v>0</v>
      </c>
      <c r="AN130" s="831">
        <f t="shared" si="65"/>
        <v>0</v>
      </c>
      <c r="AO130" s="831">
        <f t="shared" si="65"/>
        <v>0</v>
      </c>
      <c r="AP130" s="831">
        <f t="shared" si="65"/>
        <v>0</v>
      </c>
      <c r="AQ130" s="831">
        <f t="shared" si="65"/>
        <v>0</v>
      </c>
      <c r="AR130" s="831">
        <f t="shared" si="65"/>
        <v>0</v>
      </c>
      <c r="AS130" s="831">
        <f t="shared" si="65"/>
        <v>0</v>
      </c>
      <c r="AT130" s="831">
        <f t="shared" si="65"/>
        <v>0</v>
      </c>
      <c r="AU130" s="831">
        <f t="shared" si="65"/>
        <v>0</v>
      </c>
      <c r="AV130" s="831">
        <f t="shared" si="65"/>
        <v>0</v>
      </c>
      <c r="AW130" s="831">
        <f t="shared" si="65"/>
        <v>0</v>
      </c>
      <c r="AX130" s="831">
        <f t="shared" si="65"/>
        <v>0</v>
      </c>
      <c r="AY130" s="831">
        <f t="shared" si="65"/>
        <v>0</v>
      </c>
      <c r="AZ130" s="831">
        <f t="shared" si="65"/>
        <v>0</v>
      </c>
      <c r="BA130" s="831">
        <f t="shared" si="65"/>
        <v>0</v>
      </c>
      <c r="BB130" s="831">
        <f t="shared" si="65"/>
        <v>0</v>
      </c>
      <c r="BC130" s="831">
        <f t="shared" si="65"/>
        <v>0</v>
      </c>
      <c r="BD130" s="831">
        <f t="shared" si="65"/>
        <v>0</v>
      </c>
      <c r="BE130" s="831">
        <f t="shared" si="65"/>
        <v>0</v>
      </c>
      <c r="BF130" s="831">
        <f t="shared" si="65"/>
        <v>0</v>
      </c>
      <c r="BG130" s="831">
        <f t="shared" si="65"/>
        <v>0</v>
      </c>
      <c r="BH130" s="831">
        <f t="shared" si="65"/>
        <v>0</v>
      </c>
      <c r="BI130" s="831">
        <f t="shared" si="65"/>
        <v>0</v>
      </c>
      <c r="BJ130" s="831">
        <f t="shared" si="65"/>
        <v>0</v>
      </c>
      <c r="BK130" s="831">
        <f t="shared" si="65"/>
        <v>0</v>
      </c>
      <c r="BL130" s="831">
        <f t="shared" si="65"/>
        <v>0</v>
      </c>
      <c r="BM130" s="831">
        <f t="shared" si="65"/>
        <v>0</v>
      </c>
      <c r="BN130" s="831">
        <f t="shared" si="65"/>
        <v>0</v>
      </c>
      <c r="BO130" s="831">
        <f t="shared" si="65"/>
        <v>0</v>
      </c>
      <c r="BP130" s="831">
        <f t="shared" si="65"/>
        <v>0</v>
      </c>
      <c r="BQ130" s="831">
        <f t="shared" si="65"/>
        <v>0</v>
      </c>
      <c r="BR130" s="831">
        <f t="shared" si="65"/>
        <v>0</v>
      </c>
      <c r="BS130" s="831">
        <f t="shared" ref="BS130:CI130" si="66">BS40+BS106</f>
        <v>0</v>
      </c>
      <c r="BT130" s="831">
        <f t="shared" si="66"/>
        <v>0</v>
      </c>
      <c r="BU130" s="831">
        <f t="shared" si="66"/>
        <v>0</v>
      </c>
      <c r="BV130" s="831">
        <f t="shared" si="66"/>
        <v>0</v>
      </c>
      <c r="BW130" s="831">
        <f t="shared" si="66"/>
        <v>0</v>
      </c>
      <c r="BX130" s="831">
        <f t="shared" si="66"/>
        <v>0</v>
      </c>
      <c r="BY130" s="831">
        <f t="shared" si="66"/>
        <v>0</v>
      </c>
      <c r="BZ130" s="831">
        <f t="shared" si="66"/>
        <v>0</v>
      </c>
      <c r="CA130" s="831">
        <f t="shared" si="66"/>
        <v>0</v>
      </c>
      <c r="CB130" s="831">
        <f t="shared" si="66"/>
        <v>0</v>
      </c>
      <c r="CC130" s="831">
        <f t="shared" si="66"/>
        <v>0</v>
      </c>
      <c r="CD130" s="831">
        <f t="shared" si="66"/>
        <v>0</v>
      </c>
      <c r="CE130" s="831">
        <f t="shared" si="66"/>
        <v>0</v>
      </c>
      <c r="CF130" s="831">
        <f t="shared" si="66"/>
        <v>0</v>
      </c>
      <c r="CG130" s="831">
        <f t="shared" si="66"/>
        <v>0</v>
      </c>
      <c r="CH130" s="831">
        <f t="shared" si="66"/>
        <v>0</v>
      </c>
      <c r="CI130" s="832">
        <f t="shared" si="66"/>
        <v>0</v>
      </c>
      <c r="CK130" s="825"/>
    </row>
    <row r="131" spans="2:89" x14ac:dyDescent="0.2">
      <c r="B131" s="835" t="s">
        <v>600</v>
      </c>
      <c r="C131" s="836" t="s">
        <v>294</v>
      </c>
      <c r="D131" s="836" t="s">
        <v>601</v>
      </c>
      <c r="E131" s="837" t="s">
        <v>141</v>
      </c>
      <c r="F131" s="830">
        <v>2</v>
      </c>
      <c r="G131" s="669">
        <f>(G128)-(G129+G130)</f>
        <v>9</v>
      </c>
      <c r="H131" s="669">
        <f t="shared" ref="H131:BS131" si="67">(H128)-(H129+H130)</f>
        <v>8.9600000000000009</v>
      </c>
      <c r="I131" s="669">
        <f t="shared" si="67"/>
        <v>8.9700000000000006</v>
      </c>
      <c r="J131" s="669">
        <f t="shared" si="67"/>
        <v>8.9539000000000009</v>
      </c>
      <c r="K131" s="669">
        <f t="shared" si="67"/>
        <v>8.9539000000000009</v>
      </c>
      <c r="L131" s="669">
        <f t="shared" si="67"/>
        <v>8.9539000000000009</v>
      </c>
      <c r="M131" s="669">
        <f t="shared" si="67"/>
        <v>7.4539</v>
      </c>
      <c r="N131" s="669">
        <f t="shared" si="67"/>
        <v>7.4539</v>
      </c>
      <c r="O131" s="669">
        <f t="shared" si="67"/>
        <v>7.4539</v>
      </c>
      <c r="P131" s="669">
        <f t="shared" si="67"/>
        <v>7.4539</v>
      </c>
      <c r="Q131" s="669">
        <f t="shared" si="67"/>
        <v>7.4539</v>
      </c>
      <c r="R131" s="669">
        <f t="shared" si="67"/>
        <v>6.6139000000000001</v>
      </c>
      <c r="S131" s="669">
        <f t="shared" si="67"/>
        <v>6.6139000000000001</v>
      </c>
      <c r="T131" s="669">
        <f t="shared" si="67"/>
        <v>6.6139000000000001</v>
      </c>
      <c r="U131" s="669">
        <f t="shared" si="67"/>
        <v>6.6139000000000001</v>
      </c>
      <c r="V131" s="669">
        <f t="shared" si="67"/>
        <v>6.6139000000000001</v>
      </c>
      <c r="W131" s="669">
        <f t="shared" si="67"/>
        <v>6.6139000000000001</v>
      </c>
      <c r="X131" s="669">
        <f t="shared" si="67"/>
        <v>6.6139000000000001</v>
      </c>
      <c r="Y131" s="669">
        <f t="shared" si="67"/>
        <v>6.6139000000000001</v>
      </c>
      <c r="Z131" s="669">
        <f t="shared" si="67"/>
        <v>6.6139000000000001</v>
      </c>
      <c r="AA131" s="669">
        <f t="shared" si="67"/>
        <v>6.6139000000000001</v>
      </c>
      <c r="AB131" s="669">
        <f t="shared" si="67"/>
        <v>6.6139000000000001</v>
      </c>
      <c r="AC131" s="669">
        <f t="shared" si="67"/>
        <v>6.6139000000000001</v>
      </c>
      <c r="AD131" s="669">
        <f t="shared" si="67"/>
        <v>6.6139000000000001</v>
      </c>
      <c r="AE131" s="669">
        <f t="shared" si="67"/>
        <v>6.6139000000000001</v>
      </c>
      <c r="AF131" s="669">
        <f t="shared" si="67"/>
        <v>6.6139000000000001</v>
      </c>
      <c r="AG131" s="669">
        <f t="shared" si="67"/>
        <v>6.6139000000000001</v>
      </c>
      <c r="AH131" s="669">
        <f t="shared" si="67"/>
        <v>6.6139000000000001</v>
      </c>
      <c r="AI131" s="669">
        <f t="shared" si="67"/>
        <v>6.6139000000000001</v>
      </c>
      <c r="AJ131" s="669">
        <f t="shared" si="67"/>
        <v>6.6139000000000001</v>
      </c>
      <c r="AK131" s="669">
        <f t="shared" si="67"/>
        <v>6.6139000000000001</v>
      </c>
      <c r="AL131" s="669">
        <f t="shared" si="67"/>
        <v>0</v>
      </c>
      <c r="AM131" s="669">
        <f t="shared" si="67"/>
        <v>0</v>
      </c>
      <c r="AN131" s="669">
        <f t="shared" si="67"/>
        <v>0</v>
      </c>
      <c r="AO131" s="669">
        <f t="shared" si="67"/>
        <v>0</v>
      </c>
      <c r="AP131" s="669">
        <f t="shared" si="67"/>
        <v>0</v>
      </c>
      <c r="AQ131" s="669">
        <f t="shared" si="67"/>
        <v>0</v>
      </c>
      <c r="AR131" s="669">
        <f t="shared" si="67"/>
        <v>0</v>
      </c>
      <c r="AS131" s="669">
        <f t="shared" si="67"/>
        <v>0</v>
      </c>
      <c r="AT131" s="669">
        <f t="shared" si="67"/>
        <v>0</v>
      </c>
      <c r="AU131" s="669">
        <f t="shared" si="67"/>
        <v>0</v>
      </c>
      <c r="AV131" s="669">
        <f t="shared" si="67"/>
        <v>0</v>
      </c>
      <c r="AW131" s="669">
        <f t="shared" si="67"/>
        <v>0</v>
      </c>
      <c r="AX131" s="669">
        <f t="shared" si="67"/>
        <v>0</v>
      </c>
      <c r="AY131" s="669">
        <f t="shared" si="67"/>
        <v>0</v>
      </c>
      <c r="AZ131" s="669">
        <f t="shared" si="67"/>
        <v>0</v>
      </c>
      <c r="BA131" s="669">
        <f t="shared" si="67"/>
        <v>0</v>
      </c>
      <c r="BB131" s="669">
        <f t="shared" si="67"/>
        <v>0</v>
      </c>
      <c r="BC131" s="669">
        <f t="shared" si="67"/>
        <v>0</v>
      </c>
      <c r="BD131" s="669">
        <f t="shared" si="67"/>
        <v>0</v>
      </c>
      <c r="BE131" s="669">
        <f t="shared" si="67"/>
        <v>0</v>
      </c>
      <c r="BF131" s="669">
        <f t="shared" si="67"/>
        <v>0</v>
      </c>
      <c r="BG131" s="669">
        <f t="shared" si="67"/>
        <v>0</v>
      </c>
      <c r="BH131" s="669">
        <f t="shared" si="67"/>
        <v>0</v>
      </c>
      <c r="BI131" s="669">
        <f t="shared" si="67"/>
        <v>0</v>
      </c>
      <c r="BJ131" s="669">
        <f t="shared" si="67"/>
        <v>0</v>
      </c>
      <c r="BK131" s="669">
        <f t="shared" si="67"/>
        <v>0</v>
      </c>
      <c r="BL131" s="669">
        <f t="shared" si="67"/>
        <v>0</v>
      </c>
      <c r="BM131" s="669">
        <f t="shared" si="67"/>
        <v>0</v>
      </c>
      <c r="BN131" s="669">
        <f t="shared" si="67"/>
        <v>0</v>
      </c>
      <c r="BO131" s="669">
        <f t="shared" si="67"/>
        <v>0</v>
      </c>
      <c r="BP131" s="669">
        <f t="shared" si="67"/>
        <v>0</v>
      </c>
      <c r="BQ131" s="669">
        <f t="shared" si="67"/>
        <v>0</v>
      </c>
      <c r="BR131" s="669">
        <f t="shared" si="67"/>
        <v>0</v>
      </c>
      <c r="BS131" s="669">
        <f t="shared" si="67"/>
        <v>0</v>
      </c>
      <c r="BT131" s="669">
        <f t="shared" ref="BT131:CI131" si="68">(BT128)-(BT129+BT130)</f>
        <v>0</v>
      </c>
      <c r="BU131" s="669">
        <f t="shared" si="68"/>
        <v>0</v>
      </c>
      <c r="BV131" s="669">
        <f t="shared" si="68"/>
        <v>0</v>
      </c>
      <c r="BW131" s="669">
        <f t="shared" si="68"/>
        <v>0</v>
      </c>
      <c r="BX131" s="669">
        <f t="shared" si="68"/>
        <v>0</v>
      </c>
      <c r="BY131" s="669">
        <f t="shared" si="68"/>
        <v>0</v>
      </c>
      <c r="BZ131" s="669">
        <f t="shared" si="68"/>
        <v>0</v>
      </c>
      <c r="CA131" s="669">
        <f t="shared" si="68"/>
        <v>0</v>
      </c>
      <c r="CB131" s="669">
        <f t="shared" si="68"/>
        <v>0</v>
      </c>
      <c r="CC131" s="669">
        <f t="shared" si="68"/>
        <v>0</v>
      </c>
      <c r="CD131" s="669">
        <f t="shared" si="68"/>
        <v>0</v>
      </c>
      <c r="CE131" s="669">
        <f t="shared" si="68"/>
        <v>0</v>
      </c>
      <c r="CF131" s="669">
        <f t="shared" si="68"/>
        <v>0</v>
      </c>
      <c r="CG131" s="669">
        <f t="shared" si="68"/>
        <v>0</v>
      </c>
      <c r="CH131" s="669">
        <f t="shared" si="68"/>
        <v>0</v>
      </c>
      <c r="CI131" s="669">
        <f t="shared" si="68"/>
        <v>0</v>
      </c>
      <c r="CK131" s="825"/>
    </row>
    <row r="132" spans="2:89" x14ac:dyDescent="0.2">
      <c r="B132" s="838" t="s">
        <v>602</v>
      </c>
      <c r="C132" s="839" t="s">
        <v>297</v>
      </c>
      <c r="D132" s="839" t="s">
        <v>603</v>
      </c>
      <c r="E132" s="840" t="s">
        <v>141</v>
      </c>
      <c r="F132" s="841">
        <v>2</v>
      </c>
      <c r="G132" s="842">
        <f t="shared" ref="G132:AL132" si="69">G131+SUM(G124:G127)</f>
        <v>7.1</v>
      </c>
      <c r="H132" s="842">
        <f t="shared" si="69"/>
        <v>6.7700000000000014</v>
      </c>
      <c r="I132" s="842">
        <f t="shared" si="69"/>
        <v>7.24</v>
      </c>
      <c r="J132" s="842">
        <f t="shared" si="69"/>
        <v>7.153900000000001</v>
      </c>
      <c r="K132" s="842">
        <f t="shared" si="69"/>
        <v>7.145900000000001</v>
      </c>
      <c r="L132" s="842">
        <f t="shared" si="69"/>
        <v>7.137900000000001</v>
      </c>
      <c r="M132" s="842">
        <f t="shared" si="69"/>
        <v>5.6299000000000001</v>
      </c>
      <c r="N132" s="842">
        <f t="shared" si="69"/>
        <v>5.6219000000000001</v>
      </c>
      <c r="O132" s="842">
        <f t="shared" si="69"/>
        <v>5.6139000000000001</v>
      </c>
      <c r="P132" s="842">
        <f t="shared" si="69"/>
        <v>5.6059000000000001</v>
      </c>
      <c r="Q132" s="842">
        <f t="shared" si="69"/>
        <v>5.5979000000000001</v>
      </c>
      <c r="R132" s="842">
        <f t="shared" si="69"/>
        <v>4.7499000000000002</v>
      </c>
      <c r="S132" s="842">
        <f t="shared" si="69"/>
        <v>4.7419000000000002</v>
      </c>
      <c r="T132" s="842">
        <f t="shared" si="69"/>
        <v>4.7339000000000002</v>
      </c>
      <c r="U132" s="842">
        <f t="shared" si="69"/>
        <v>4.7259000000000002</v>
      </c>
      <c r="V132" s="842">
        <f t="shared" si="69"/>
        <v>4.7179000000000002</v>
      </c>
      <c r="W132" s="842">
        <f t="shared" si="69"/>
        <v>4.7099000000000002</v>
      </c>
      <c r="X132" s="842">
        <f t="shared" si="69"/>
        <v>4.7019000000000002</v>
      </c>
      <c r="Y132" s="842">
        <f t="shared" si="69"/>
        <v>4.6939000000000002</v>
      </c>
      <c r="Z132" s="842">
        <f t="shared" si="69"/>
        <v>4.6859000000000002</v>
      </c>
      <c r="AA132" s="842">
        <f t="shared" si="69"/>
        <v>4.6779000000000002</v>
      </c>
      <c r="AB132" s="842">
        <f t="shared" si="69"/>
        <v>4.6699000000000002</v>
      </c>
      <c r="AC132" s="842">
        <f t="shared" si="69"/>
        <v>4.6619000000000002</v>
      </c>
      <c r="AD132" s="842">
        <f t="shared" si="69"/>
        <v>4.6539000000000001</v>
      </c>
      <c r="AE132" s="842">
        <f t="shared" si="69"/>
        <v>4.6459000000000001</v>
      </c>
      <c r="AF132" s="842">
        <f t="shared" si="69"/>
        <v>4.6379000000000001</v>
      </c>
      <c r="AG132" s="842">
        <f t="shared" si="69"/>
        <v>4.6299000000000001</v>
      </c>
      <c r="AH132" s="842">
        <f t="shared" si="69"/>
        <v>4.6219000000000001</v>
      </c>
      <c r="AI132" s="842">
        <f t="shared" si="69"/>
        <v>4.6139000000000001</v>
      </c>
      <c r="AJ132" s="842">
        <f t="shared" si="69"/>
        <v>4.6059000000000001</v>
      </c>
      <c r="AK132" s="842">
        <f t="shared" si="69"/>
        <v>4.5979000000000001</v>
      </c>
      <c r="AL132" s="842">
        <f t="shared" si="69"/>
        <v>0</v>
      </c>
      <c r="AM132" s="842">
        <f t="shared" ref="AM132:BR132" si="70">AM131+SUM(AM124:AM127)</f>
        <v>0</v>
      </c>
      <c r="AN132" s="842">
        <f t="shared" si="70"/>
        <v>0</v>
      </c>
      <c r="AO132" s="842">
        <f t="shared" si="70"/>
        <v>0</v>
      </c>
      <c r="AP132" s="842">
        <f t="shared" si="70"/>
        <v>0</v>
      </c>
      <c r="AQ132" s="842">
        <f t="shared" si="70"/>
        <v>0</v>
      </c>
      <c r="AR132" s="842">
        <f t="shared" si="70"/>
        <v>0</v>
      </c>
      <c r="AS132" s="842">
        <f t="shared" si="70"/>
        <v>0</v>
      </c>
      <c r="AT132" s="842">
        <f t="shared" si="70"/>
        <v>0</v>
      </c>
      <c r="AU132" s="842">
        <f t="shared" si="70"/>
        <v>0</v>
      </c>
      <c r="AV132" s="842">
        <f t="shared" si="70"/>
        <v>0</v>
      </c>
      <c r="AW132" s="842">
        <f t="shared" si="70"/>
        <v>0</v>
      </c>
      <c r="AX132" s="842">
        <f t="shared" si="70"/>
        <v>0</v>
      </c>
      <c r="AY132" s="842">
        <f t="shared" si="70"/>
        <v>0</v>
      </c>
      <c r="AZ132" s="842">
        <f t="shared" si="70"/>
        <v>0</v>
      </c>
      <c r="BA132" s="842">
        <f t="shared" si="70"/>
        <v>0</v>
      </c>
      <c r="BB132" s="842">
        <f t="shared" si="70"/>
        <v>0</v>
      </c>
      <c r="BC132" s="842">
        <f t="shared" si="70"/>
        <v>0</v>
      </c>
      <c r="BD132" s="842">
        <f t="shared" si="70"/>
        <v>0</v>
      </c>
      <c r="BE132" s="842">
        <f t="shared" si="70"/>
        <v>0</v>
      </c>
      <c r="BF132" s="842">
        <f t="shared" si="70"/>
        <v>0</v>
      </c>
      <c r="BG132" s="842">
        <f t="shared" si="70"/>
        <v>0</v>
      </c>
      <c r="BH132" s="842">
        <f t="shared" si="70"/>
        <v>0</v>
      </c>
      <c r="BI132" s="842">
        <f t="shared" si="70"/>
        <v>0</v>
      </c>
      <c r="BJ132" s="842">
        <f t="shared" si="70"/>
        <v>0</v>
      </c>
      <c r="BK132" s="842">
        <f t="shared" si="70"/>
        <v>0</v>
      </c>
      <c r="BL132" s="842">
        <f t="shared" si="70"/>
        <v>0</v>
      </c>
      <c r="BM132" s="842">
        <f t="shared" si="70"/>
        <v>0</v>
      </c>
      <c r="BN132" s="842">
        <f t="shared" si="70"/>
        <v>0</v>
      </c>
      <c r="BO132" s="842">
        <f t="shared" si="70"/>
        <v>0</v>
      </c>
      <c r="BP132" s="842">
        <f t="shared" si="70"/>
        <v>0</v>
      </c>
      <c r="BQ132" s="842">
        <f t="shared" si="70"/>
        <v>0</v>
      </c>
      <c r="BR132" s="842">
        <f t="shared" si="70"/>
        <v>0</v>
      </c>
      <c r="BS132" s="842">
        <f t="shared" ref="BS132:CI132" si="71">BS131+SUM(BS124:BS127)</f>
        <v>0</v>
      </c>
      <c r="BT132" s="842">
        <f t="shared" si="71"/>
        <v>0</v>
      </c>
      <c r="BU132" s="842">
        <f t="shared" si="71"/>
        <v>0</v>
      </c>
      <c r="BV132" s="842">
        <f t="shared" si="71"/>
        <v>0</v>
      </c>
      <c r="BW132" s="842">
        <f t="shared" si="71"/>
        <v>0</v>
      </c>
      <c r="BX132" s="842">
        <f t="shared" si="71"/>
        <v>0</v>
      </c>
      <c r="BY132" s="842">
        <f t="shared" si="71"/>
        <v>0</v>
      </c>
      <c r="BZ132" s="842">
        <f t="shared" si="71"/>
        <v>0</v>
      </c>
      <c r="CA132" s="842">
        <f t="shared" si="71"/>
        <v>0</v>
      </c>
      <c r="CB132" s="842">
        <f t="shared" si="71"/>
        <v>0</v>
      </c>
      <c r="CC132" s="842">
        <f t="shared" si="71"/>
        <v>0</v>
      </c>
      <c r="CD132" s="842">
        <f t="shared" si="71"/>
        <v>0</v>
      </c>
      <c r="CE132" s="842">
        <f t="shared" si="71"/>
        <v>0</v>
      </c>
      <c r="CF132" s="842">
        <f t="shared" si="71"/>
        <v>0</v>
      </c>
      <c r="CG132" s="842">
        <f t="shared" si="71"/>
        <v>0</v>
      </c>
      <c r="CH132" s="842">
        <f t="shared" si="71"/>
        <v>0</v>
      </c>
      <c r="CI132" s="842">
        <f t="shared" si="71"/>
        <v>0</v>
      </c>
      <c r="CK132" s="825"/>
    </row>
    <row r="133" spans="2:89" x14ac:dyDescent="0.2">
      <c r="B133" s="843" t="s">
        <v>604</v>
      </c>
      <c r="C133" s="844" t="s">
        <v>390</v>
      </c>
      <c r="D133" s="845" t="s">
        <v>605</v>
      </c>
      <c r="E133" s="846" t="s">
        <v>141</v>
      </c>
      <c r="F133" s="847">
        <v>2</v>
      </c>
      <c r="G133" s="848">
        <f t="shared" ref="G133:AL133" si="72">G43+G107</f>
        <v>0.42</v>
      </c>
      <c r="H133" s="848">
        <f t="shared" si="72"/>
        <v>0.46</v>
      </c>
      <c r="I133" s="848">
        <f t="shared" si="72"/>
        <v>0.4</v>
      </c>
      <c r="J133" s="848">
        <f t="shared" si="72"/>
        <v>0.47</v>
      </c>
      <c r="K133" s="848">
        <f t="shared" si="72"/>
        <v>2.343</v>
      </c>
      <c r="L133" s="848">
        <f t="shared" si="72"/>
        <v>2.3490000000000002</v>
      </c>
      <c r="M133" s="849">
        <f t="shared" si="72"/>
        <v>2.3550000000000004</v>
      </c>
      <c r="N133" s="849">
        <f t="shared" si="72"/>
        <v>2.3610000000000007</v>
      </c>
      <c r="O133" s="849">
        <f t="shared" si="72"/>
        <v>2.367</v>
      </c>
      <c r="P133" s="849">
        <f t="shared" si="72"/>
        <v>2.3730000000000002</v>
      </c>
      <c r="Q133" s="849">
        <f t="shared" si="72"/>
        <v>2.3790000000000004</v>
      </c>
      <c r="R133" s="849">
        <f t="shared" si="72"/>
        <v>2.3850000000000007</v>
      </c>
      <c r="S133" s="849">
        <f t="shared" si="72"/>
        <v>2.3910000000000009</v>
      </c>
      <c r="T133" s="849">
        <f t="shared" si="72"/>
        <v>2.3970000000000011</v>
      </c>
      <c r="U133" s="849">
        <f t="shared" si="72"/>
        <v>2.4030000000000014</v>
      </c>
      <c r="V133" s="849">
        <f t="shared" si="72"/>
        <v>2.4090000000000016</v>
      </c>
      <c r="W133" s="849">
        <f t="shared" si="72"/>
        <v>2.4050000000000011</v>
      </c>
      <c r="X133" s="849">
        <f t="shared" si="72"/>
        <v>2.4110000000000014</v>
      </c>
      <c r="Y133" s="849">
        <f t="shared" si="72"/>
        <v>2.4170000000000016</v>
      </c>
      <c r="Z133" s="849">
        <f t="shared" si="72"/>
        <v>2.4230000000000014</v>
      </c>
      <c r="AA133" s="849">
        <f t="shared" si="72"/>
        <v>2.4290000000000016</v>
      </c>
      <c r="AB133" s="849">
        <f t="shared" si="72"/>
        <v>2.4350000000000018</v>
      </c>
      <c r="AC133" s="849">
        <f t="shared" si="72"/>
        <v>2.4410000000000021</v>
      </c>
      <c r="AD133" s="849">
        <f t="shared" si="72"/>
        <v>2.4470000000000023</v>
      </c>
      <c r="AE133" s="849">
        <f t="shared" si="72"/>
        <v>2.4530000000000021</v>
      </c>
      <c r="AF133" s="849">
        <f t="shared" si="72"/>
        <v>2.4590000000000023</v>
      </c>
      <c r="AG133" s="849">
        <f t="shared" si="72"/>
        <v>2.4650000000000025</v>
      </c>
      <c r="AH133" s="849">
        <f t="shared" si="72"/>
        <v>2.4710000000000023</v>
      </c>
      <c r="AI133" s="849">
        <f t="shared" si="72"/>
        <v>2.4770000000000025</v>
      </c>
      <c r="AJ133" s="849">
        <f t="shared" si="72"/>
        <v>2.4830000000000028</v>
      </c>
      <c r="AK133" s="849">
        <f t="shared" si="72"/>
        <v>2.489000000000003</v>
      </c>
      <c r="AL133" s="849">
        <f t="shared" si="72"/>
        <v>0</v>
      </c>
      <c r="AM133" s="849">
        <f t="shared" ref="AM133:BR133" si="73">AM43+AM107</f>
        <v>0</v>
      </c>
      <c r="AN133" s="849">
        <f t="shared" si="73"/>
        <v>0</v>
      </c>
      <c r="AO133" s="849">
        <f t="shared" si="73"/>
        <v>0</v>
      </c>
      <c r="AP133" s="849">
        <f t="shared" si="73"/>
        <v>0</v>
      </c>
      <c r="AQ133" s="849">
        <f t="shared" si="73"/>
        <v>0</v>
      </c>
      <c r="AR133" s="849">
        <f t="shared" si="73"/>
        <v>0</v>
      </c>
      <c r="AS133" s="849">
        <f t="shared" si="73"/>
        <v>0</v>
      </c>
      <c r="AT133" s="849">
        <f t="shared" si="73"/>
        <v>0</v>
      </c>
      <c r="AU133" s="849">
        <f t="shared" si="73"/>
        <v>0</v>
      </c>
      <c r="AV133" s="849">
        <f t="shared" si="73"/>
        <v>0</v>
      </c>
      <c r="AW133" s="849">
        <f t="shared" si="73"/>
        <v>0</v>
      </c>
      <c r="AX133" s="849">
        <f t="shared" si="73"/>
        <v>0</v>
      </c>
      <c r="AY133" s="849">
        <f t="shared" si="73"/>
        <v>0</v>
      </c>
      <c r="AZ133" s="849">
        <f t="shared" si="73"/>
        <v>0</v>
      </c>
      <c r="BA133" s="849">
        <f t="shared" si="73"/>
        <v>0</v>
      </c>
      <c r="BB133" s="849">
        <f t="shared" si="73"/>
        <v>0</v>
      </c>
      <c r="BC133" s="849">
        <f t="shared" si="73"/>
        <v>0</v>
      </c>
      <c r="BD133" s="849">
        <f t="shared" si="73"/>
        <v>0</v>
      </c>
      <c r="BE133" s="849">
        <f t="shared" si="73"/>
        <v>0</v>
      </c>
      <c r="BF133" s="849">
        <f t="shared" si="73"/>
        <v>0</v>
      </c>
      <c r="BG133" s="849">
        <f t="shared" si="73"/>
        <v>0</v>
      </c>
      <c r="BH133" s="849">
        <f t="shared" si="73"/>
        <v>0</v>
      </c>
      <c r="BI133" s="849">
        <f t="shared" si="73"/>
        <v>0</v>
      </c>
      <c r="BJ133" s="849">
        <f t="shared" si="73"/>
        <v>0</v>
      </c>
      <c r="BK133" s="849">
        <f t="shared" si="73"/>
        <v>0</v>
      </c>
      <c r="BL133" s="849">
        <f t="shared" si="73"/>
        <v>0</v>
      </c>
      <c r="BM133" s="849">
        <f t="shared" si="73"/>
        <v>0</v>
      </c>
      <c r="BN133" s="849">
        <f t="shared" si="73"/>
        <v>0</v>
      </c>
      <c r="BO133" s="849">
        <f t="shared" si="73"/>
        <v>0</v>
      </c>
      <c r="BP133" s="849">
        <f t="shared" si="73"/>
        <v>0</v>
      </c>
      <c r="BQ133" s="849">
        <f t="shared" si="73"/>
        <v>0</v>
      </c>
      <c r="BR133" s="849">
        <f t="shared" si="73"/>
        <v>0</v>
      </c>
      <c r="BS133" s="849">
        <f t="shared" ref="BS133:CI133" si="74">BS43+BS107</f>
        <v>0</v>
      </c>
      <c r="BT133" s="849">
        <f t="shared" si="74"/>
        <v>0</v>
      </c>
      <c r="BU133" s="849">
        <f t="shared" si="74"/>
        <v>0</v>
      </c>
      <c r="BV133" s="849">
        <f t="shared" si="74"/>
        <v>0</v>
      </c>
      <c r="BW133" s="849">
        <f t="shared" si="74"/>
        <v>0</v>
      </c>
      <c r="BX133" s="849">
        <f t="shared" si="74"/>
        <v>0</v>
      </c>
      <c r="BY133" s="849">
        <f t="shared" si="74"/>
        <v>0</v>
      </c>
      <c r="BZ133" s="849">
        <f t="shared" si="74"/>
        <v>0</v>
      </c>
      <c r="CA133" s="849">
        <f t="shared" si="74"/>
        <v>0</v>
      </c>
      <c r="CB133" s="849">
        <f t="shared" si="74"/>
        <v>0</v>
      </c>
      <c r="CC133" s="849">
        <f t="shared" si="74"/>
        <v>0</v>
      </c>
      <c r="CD133" s="849">
        <f t="shared" si="74"/>
        <v>0</v>
      </c>
      <c r="CE133" s="849">
        <f t="shared" si="74"/>
        <v>0</v>
      </c>
      <c r="CF133" s="849">
        <f t="shared" si="74"/>
        <v>0</v>
      </c>
      <c r="CG133" s="849">
        <f t="shared" si="74"/>
        <v>0</v>
      </c>
      <c r="CH133" s="849">
        <f t="shared" si="74"/>
        <v>0</v>
      </c>
      <c r="CI133" s="850">
        <f t="shared" si="74"/>
        <v>0</v>
      </c>
      <c r="CK133" s="825"/>
    </row>
    <row r="134" spans="2:89" x14ac:dyDescent="0.2">
      <c r="B134" s="1168" t="s">
        <v>606</v>
      </c>
      <c r="C134" s="1169" t="s">
        <v>607</v>
      </c>
      <c r="D134" s="1170" t="s">
        <v>78</v>
      </c>
      <c r="E134" s="1171" t="s">
        <v>141</v>
      </c>
      <c r="F134" s="1172">
        <v>2</v>
      </c>
      <c r="G134" s="637">
        <v>0</v>
      </c>
      <c r="H134" s="637">
        <v>0</v>
      </c>
      <c r="I134" s="637">
        <v>0</v>
      </c>
      <c r="J134" s="637">
        <v>0</v>
      </c>
      <c r="K134" s="637">
        <v>0</v>
      </c>
      <c r="L134" s="637">
        <v>0</v>
      </c>
      <c r="M134" s="638">
        <v>0</v>
      </c>
      <c r="N134" s="638">
        <v>0</v>
      </c>
      <c r="O134" s="638">
        <v>0</v>
      </c>
      <c r="P134" s="638">
        <v>0</v>
      </c>
      <c r="Q134" s="638">
        <v>0</v>
      </c>
      <c r="R134" s="638">
        <v>0</v>
      </c>
      <c r="S134" s="638">
        <v>0</v>
      </c>
      <c r="T134" s="638">
        <v>0</v>
      </c>
      <c r="U134" s="638">
        <v>0</v>
      </c>
      <c r="V134" s="638">
        <v>0</v>
      </c>
      <c r="W134" s="638">
        <v>0</v>
      </c>
      <c r="X134" s="638">
        <v>0</v>
      </c>
      <c r="Y134" s="638">
        <v>0</v>
      </c>
      <c r="Z134" s="638">
        <v>0</v>
      </c>
      <c r="AA134" s="638">
        <v>0</v>
      </c>
      <c r="AB134" s="638">
        <v>0</v>
      </c>
      <c r="AC134" s="638">
        <v>0</v>
      </c>
      <c r="AD134" s="638">
        <v>0</v>
      </c>
      <c r="AE134" s="638">
        <v>0</v>
      </c>
      <c r="AF134" s="638">
        <v>0</v>
      </c>
      <c r="AG134" s="638">
        <v>0</v>
      </c>
      <c r="AH134" s="638">
        <v>0</v>
      </c>
      <c r="AI134" s="638">
        <v>0</v>
      </c>
      <c r="AJ134" s="638">
        <v>0</v>
      </c>
      <c r="AK134" s="638">
        <v>0</v>
      </c>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9"/>
      <c r="CK134" s="825"/>
    </row>
    <row r="135" spans="2:89" x14ac:dyDescent="0.2">
      <c r="B135" s="1168" t="s">
        <v>608</v>
      </c>
      <c r="C135" s="1169" t="s">
        <v>394</v>
      </c>
      <c r="D135" s="1170" t="s">
        <v>609</v>
      </c>
      <c r="E135" s="1171" t="s">
        <v>141</v>
      </c>
      <c r="F135" s="1172">
        <v>2</v>
      </c>
      <c r="G135" s="669">
        <f t="shared" ref="G135:AL135" si="75">G45+G108</f>
        <v>2.74</v>
      </c>
      <c r="H135" s="669">
        <f t="shared" si="75"/>
        <v>1.91</v>
      </c>
      <c r="I135" s="669">
        <f t="shared" si="75"/>
        <v>2.09</v>
      </c>
      <c r="J135" s="669">
        <f t="shared" si="75"/>
        <v>2.84</v>
      </c>
      <c r="K135" s="669">
        <f t="shared" si="75"/>
        <v>0</v>
      </c>
      <c r="L135" s="669">
        <f t="shared" si="75"/>
        <v>0</v>
      </c>
      <c r="M135" s="831">
        <f t="shared" si="75"/>
        <v>0</v>
      </c>
      <c r="N135" s="831">
        <f t="shared" si="75"/>
        <v>0</v>
      </c>
      <c r="O135" s="831">
        <f t="shared" si="75"/>
        <v>0</v>
      </c>
      <c r="P135" s="831">
        <f t="shared" si="75"/>
        <v>0</v>
      </c>
      <c r="Q135" s="831">
        <f t="shared" si="75"/>
        <v>0</v>
      </c>
      <c r="R135" s="831">
        <f t="shared" si="75"/>
        <v>0</v>
      </c>
      <c r="S135" s="831">
        <f t="shared" si="75"/>
        <v>0</v>
      </c>
      <c r="T135" s="831">
        <f t="shared" si="75"/>
        <v>0</v>
      </c>
      <c r="U135" s="831">
        <f t="shared" si="75"/>
        <v>0</v>
      </c>
      <c r="V135" s="831">
        <f t="shared" si="75"/>
        <v>0</v>
      </c>
      <c r="W135" s="831">
        <f t="shared" si="75"/>
        <v>0</v>
      </c>
      <c r="X135" s="831">
        <f t="shared" si="75"/>
        <v>0</v>
      </c>
      <c r="Y135" s="831">
        <f t="shared" si="75"/>
        <v>0</v>
      </c>
      <c r="Z135" s="831">
        <f t="shared" si="75"/>
        <v>0</v>
      </c>
      <c r="AA135" s="831">
        <f t="shared" si="75"/>
        <v>0</v>
      </c>
      <c r="AB135" s="831">
        <f t="shared" si="75"/>
        <v>0</v>
      </c>
      <c r="AC135" s="831">
        <f t="shared" si="75"/>
        <v>0</v>
      </c>
      <c r="AD135" s="831">
        <f t="shared" si="75"/>
        <v>0</v>
      </c>
      <c r="AE135" s="831">
        <f t="shared" si="75"/>
        <v>0</v>
      </c>
      <c r="AF135" s="831">
        <f t="shared" si="75"/>
        <v>0</v>
      </c>
      <c r="AG135" s="831">
        <f t="shared" si="75"/>
        <v>0</v>
      </c>
      <c r="AH135" s="831">
        <f t="shared" si="75"/>
        <v>0</v>
      </c>
      <c r="AI135" s="831">
        <f t="shared" si="75"/>
        <v>0</v>
      </c>
      <c r="AJ135" s="831">
        <f t="shared" si="75"/>
        <v>0</v>
      </c>
      <c r="AK135" s="831">
        <f t="shared" si="75"/>
        <v>0</v>
      </c>
      <c r="AL135" s="831">
        <f t="shared" si="75"/>
        <v>0</v>
      </c>
      <c r="AM135" s="831">
        <f t="shared" ref="AM135:BR135" si="76">AM45+AM108</f>
        <v>0</v>
      </c>
      <c r="AN135" s="831">
        <f t="shared" si="76"/>
        <v>0</v>
      </c>
      <c r="AO135" s="831">
        <f t="shared" si="76"/>
        <v>0</v>
      </c>
      <c r="AP135" s="831">
        <f t="shared" si="76"/>
        <v>0</v>
      </c>
      <c r="AQ135" s="831">
        <f t="shared" si="76"/>
        <v>0</v>
      </c>
      <c r="AR135" s="831">
        <f t="shared" si="76"/>
        <v>0</v>
      </c>
      <c r="AS135" s="831">
        <f t="shared" si="76"/>
        <v>0</v>
      </c>
      <c r="AT135" s="831">
        <f t="shared" si="76"/>
        <v>0</v>
      </c>
      <c r="AU135" s="831">
        <f t="shared" si="76"/>
        <v>0</v>
      </c>
      <c r="AV135" s="831">
        <f t="shared" si="76"/>
        <v>0</v>
      </c>
      <c r="AW135" s="831">
        <f t="shared" si="76"/>
        <v>0</v>
      </c>
      <c r="AX135" s="831">
        <f t="shared" si="76"/>
        <v>0</v>
      </c>
      <c r="AY135" s="831">
        <f t="shared" si="76"/>
        <v>0</v>
      </c>
      <c r="AZ135" s="831">
        <f t="shared" si="76"/>
        <v>0</v>
      </c>
      <c r="BA135" s="831">
        <f t="shared" si="76"/>
        <v>0</v>
      </c>
      <c r="BB135" s="831">
        <f t="shared" si="76"/>
        <v>0</v>
      </c>
      <c r="BC135" s="831">
        <f t="shared" si="76"/>
        <v>0</v>
      </c>
      <c r="BD135" s="831">
        <f t="shared" si="76"/>
        <v>0</v>
      </c>
      <c r="BE135" s="831">
        <f t="shared" si="76"/>
        <v>0</v>
      </c>
      <c r="BF135" s="831">
        <f t="shared" si="76"/>
        <v>0</v>
      </c>
      <c r="BG135" s="831">
        <f t="shared" si="76"/>
        <v>0</v>
      </c>
      <c r="BH135" s="831">
        <f t="shared" si="76"/>
        <v>0</v>
      </c>
      <c r="BI135" s="831">
        <f t="shared" si="76"/>
        <v>0</v>
      </c>
      <c r="BJ135" s="831">
        <f t="shared" si="76"/>
        <v>0</v>
      </c>
      <c r="BK135" s="831">
        <f t="shared" si="76"/>
        <v>0</v>
      </c>
      <c r="BL135" s="831">
        <f t="shared" si="76"/>
        <v>0</v>
      </c>
      <c r="BM135" s="831">
        <f t="shared" si="76"/>
        <v>0</v>
      </c>
      <c r="BN135" s="831">
        <f t="shared" si="76"/>
        <v>0</v>
      </c>
      <c r="BO135" s="831">
        <f t="shared" si="76"/>
        <v>0</v>
      </c>
      <c r="BP135" s="831">
        <f t="shared" si="76"/>
        <v>0</v>
      </c>
      <c r="BQ135" s="831">
        <f t="shared" si="76"/>
        <v>0</v>
      </c>
      <c r="BR135" s="831">
        <f t="shared" si="76"/>
        <v>0</v>
      </c>
      <c r="BS135" s="831">
        <f t="shared" ref="BS135:CI135" si="77">BS45+BS108</f>
        <v>0</v>
      </c>
      <c r="BT135" s="831">
        <f t="shared" si="77"/>
        <v>0</v>
      </c>
      <c r="BU135" s="831">
        <f t="shared" si="77"/>
        <v>0</v>
      </c>
      <c r="BV135" s="831">
        <f t="shared" si="77"/>
        <v>0</v>
      </c>
      <c r="BW135" s="831">
        <f t="shared" si="77"/>
        <v>0</v>
      </c>
      <c r="BX135" s="831">
        <f t="shared" si="77"/>
        <v>0</v>
      </c>
      <c r="BY135" s="831">
        <f t="shared" si="77"/>
        <v>0</v>
      </c>
      <c r="BZ135" s="831">
        <f t="shared" si="77"/>
        <v>0</v>
      </c>
      <c r="CA135" s="831">
        <f t="shared" si="77"/>
        <v>0</v>
      </c>
      <c r="CB135" s="831">
        <f t="shared" si="77"/>
        <v>0</v>
      </c>
      <c r="CC135" s="831">
        <f t="shared" si="77"/>
        <v>0</v>
      </c>
      <c r="CD135" s="831">
        <f t="shared" si="77"/>
        <v>0</v>
      </c>
      <c r="CE135" s="831">
        <f t="shared" si="77"/>
        <v>0</v>
      </c>
      <c r="CF135" s="831">
        <f t="shared" si="77"/>
        <v>0</v>
      </c>
      <c r="CG135" s="831">
        <f t="shared" si="77"/>
        <v>0</v>
      </c>
      <c r="CH135" s="831">
        <f t="shared" si="77"/>
        <v>0</v>
      </c>
      <c r="CI135" s="832">
        <f t="shared" si="77"/>
        <v>0</v>
      </c>
      <c r="CK135" s="825"/>
    </row>
    <row r="136" spans="2:89" x14ac:dyDescent="0.2">
      <c r="B136" s="851" t="s">
        <v>610</v>
      </c>
      <c r="C136" s="852" t="s">
        <v>396</v>
      </c>
      <c r="D136" s="853" t="s">
        <v>611</v>
      </c>
      <c r="E136" s="854" t="s">
        <v>141</v>
      </c>
      <c r="F136" s="855">
        <v>2</v>
      </c>
      <c r="G136" s="669">
        <f t="shared" ref="G136:AL136" si="78">G46+G109</f>
        <v>0.51</v>
      </c>
      <c r="H136" s="669">
        <f t="shared" si="78"/>
        <v>0.7</v>
      </c>
      <c r="I136" s="669">
        <f t="shared" si="78"/>
        <v>0.67</v>
      </c>
      <c r="J136" s="669">
        <f t="shared" si="78"/>
        <v>0.73</v>
      </c>
      <c r="K136" s="669">
        <f t="shared" si="78"/>
        <v>1.1599999999999999</v>
      </c>
      <c r="L136" s="669">
        <f t="shared" si="78"/>
        <v>1.0699999999999998</v>
      </c>
      <c r="M136" s="831">
        <f t="shared" si="78"/>
        <v>1.1000000000000001</v>
      </c>
      <c r="N136" s="831">
        <f t="shared" si="78"/>
        <v>1.1200000000000001</v>
      </c>
      <c r="O136" s="831">
        <f t="shared" si="78"/>
        <v>1.21</v>
      </c>
      <c r="P136" s="831">
        <f t="shared" si="78"/>
        <v>1.21</v>
      </c>
      <c r="Q136" s="831">
        <f t="shared" si="78"/>
        <v>1.21</v>
      </c>
      <c r="R136" s="831">
        <f t="shared" si="78"/>
        <v>1.21</v>
      </c>
      <c r="S136" s="831">
        <f t="shared" si="78"/>
        <v>1.22</v>
      </c>
      <c r="T136" s="831">
        <f t="shared" si="78"/>
        <v>1.22</v>
      </c>
      <c r="U136" s="831">
        <f t="shared" si="78"/>
        <v>1.22</v>
      </c>
      <c r="V136" s="831">
        <f t="shared" si="78"/>
        <v>1.23</v>
      </c>
      <c r="W136" s="831">
        <f t="shared" si="78"/>
        <v>1.23</v>
      </c>
      <c r="X136" s="831">
        <f t="shared" si="78"/>
        <v>1.23</v>
      </c>
      <c r="Y136" s="831">
        <f t="shared" si="78"/>
        <v>1.24</v>
      </c>
      <c r="Z136" s="831">
        <f t="shared" si="78"/>
        <v>1.24</v>
      </c>
      <c r="AA136" s="831">
        <f t="shared" si="78"/>
        <v>1.24</v>
      </c>
      <c r="AB136" s="831">
        <f t="shared" si="78"/>
        <v>1.24</v>
      </c>
      <c r="AC136" s="831">
        <f t="shared" si="78"/>
        <v>1.25</v>
      </c>
      <c r="AD136" s="831">
        <f t="shared" si="78"/>
        <v>1.25</v>
      </c>
      <c r="AE136" s="831">
        <f t="shared" si="78"/>
        <v>1.25</v>
      </c>
      <c r="AF136" s="831">
        <f t="shared" si="78"/>
        <v>1.26</v>
      </c>
      <c r="AG136" s="831">
        <f t="shared" si="78"/>
        <v>1.26</v>
      </c>
      <c r="AH136" s="831">
        <f t="shared" si="78"/>
        <v>1.26</v>
      </c>
      <c r="AI136" s="831">
        <f t="shared" si="78"/>
        <v>1.27</v>
      </c>
      <c r="AJ136" s="831">
        <f t="shared" si="78"/>
        <v>1.27</v>
      </c>
      <c r="AK136" s="831">
        <f t="shared" si="78"/>
        <v>1.27</v>
      </c>
      <c r="AL136" s="831">
        <f t="shared" si="78"/>
        <v>0</v>
      </c>
      <c r="AM136" s="831">
        <f t="shared" ref="AM136:BR136" si="79">AM46+AM109</f>
        <v>0</v>
      </c>
      <c r="AN136" s="831">
        <f t="shared" si="79"/>
        <v>0</v>
      </c>
      <c r="AO136" s="831">
        <f t="shared" si="79"/>
        <v>0</v>
      </c>
      <c r="AP136" s="831">
        <f t="shared" si="79"/>
        <v>0</v>
      </c>
      <c r="AQ136" s="831">
        <f t="shared" si="79"/>
        <v>0</v>
      </c>
      <c r="AR136" s="831">
        <f t="shared" si="79"/>
        <v>0</v>
      </c>
      <c r="AS136" s="831">
        <f t="shared" si="79"/>
        <v>0</v>
      </c>
      <c r="AT136" s="831">
        <f t="shared" si="79"/>
        <v>0</v>
      </c>
      <c r="AU136" s="831">
        <f t="shared" si="79"/>
        <v>0</v>
      </c>
      <c r="AV136" s="831">
        <f t="shared" si="79"/>
        <v>0</v>
      </c>
      <c r="AW136" s="831">
        <f t="shared" si="79"/>
        <v>0</v>
      </c>
      <c r="AX136" s="831">
        <f t="shared" si="79"/>
        <v>0</v>
      </c>
      <c r="AY136" s="831">
        <f t="shared" si="79"/>
        <v>0</v>
      </c>
      <c r="AZ136" s="831">
        <f t="shared" si="79"/>
        <v>0</v>
      </c>
      <c r="BA136" s="831">
        <f t="shared" si="79"/>
        <v>0</v>
      </c>
      <c r="BB136" s="831">
        <f t="shared" si="79"/>
        <v>0</v>
      </c>
      <c r="BC136" s="831">
        <f t="shared" si="79"/>
        <v>0</v>
      </c>
      <c r="BD136" s="831">
        <f t="shared" si="79"/>
        <v>0</v>
      </c>
      <c r="BE136" s="831">
        <f t="shared" si="79"/>
        <v>0</v>
      </c>
      <c r="BF136" s="831">
        <f t="shared" si="79"/>
        <v>0</v>
      </c>
      <c r="BG136" s="831">
        <f t="shared" si="79"/>
        <v>0</v>
      </c>
      <c r="BH136" s="831">
        <f t="shared" si="79"/>
        <v>0</v>
      </c>
      <c r="BI136" s="831">
        <f t="shared" si="79"/>
        <v>0</v>
      </c>
      <c r="BJ136" s="831">
        <f t="shared" si="79"/>
        <v>0</v>
      </c>
      <c r="BK136" s="831">
        <f t="shared" si="79"/>
        <v>0</v>
      </c>
      <c r="BL136" s="831">
        <f t="shared" si="79"/>
        <v>0</v>
      </c>
      <c r="BM136" s="831">
        <f t="shared" si="79"/>
        <v>0</v>
      </c>
      <c r="BN136" s="831">
        <f t="shared" si="79"/>
        <v>0</v>
      </c>
      <c r="BO136" s="831">
        <f t="shared" si="79"/>
        <v>0</v>
      </c>
      <c r="BP136" s="831">
        <f t="shared" si="79"/>
        <v>0</v>
      </c>
      <c r="BQ136" s="831">
        <f t="shared" si="79"/>
        <v>0</v>
      </c>
      <c r="BR136" s="831">
        <f t="shared" si="79"/>
        <v>0</v>
      </c>
      <c r="BS136" s="831">
        <f t="shared" ref="BS136:CI136" si="80">BS46+BS109</f>
        <v>0</v>
      </c>
      <c r="BT136" s="831">
        <f t="shared" si="80"/>
        <v>0</v>
      </c>
      <c r="BU136" s="831">
        <f t="shared" si="80"/>
        <v>0</v>
      </c>
      <c r="BV136" s="831">
        <f t="shared" si="80"/>
        <v>0</v>
      </c>
      <c r="BW136" s="831">
        <f t="shared" si="80"/>
        <v>0</v>
      </c>
      <c r="BX136" s="831">
        <f t="shared" si="80"/>
        <v>0</v>
      </c>
      <c r="BY136" s="831">
        <f t="shared" si="80"/>
        <v>0</v>
      </c>
      <c r="BZ136" s="831">
        <f t="shared" si="80"/>
        <v>0</v>
      </c>
      <c r="CA136" s="831">
        <f t="shared" si="80"/>
        <v>0</v>
      </c>
      <c r="CB136" s="831">
        <f t="shared" si="80"/>
        <v>0</v>
      </c>
      <c r="CC136" s="831">
        <f t="shared" si="80"/>
        <v>0</v>
      </c>
      <c r="CD136" s="831">
        <f t="shared" si="80"/>
        <v>0</v>
      </c>
      <c r="CE136" s="831">
        <f t="shared" si="80"/>
        <v>0</v>
      </c>
      <c r="CF136" s="831">
        <f t="shared" si="80"/>
        <v>0</v>
      </c>
      <c r="CG136" s="831">
        <f t="shared" si="80"/>
        <v>0</v>
      </c>
      <c r="CH136" s="831">
        <f t="shared" si="80"/>
        <v>0</v>
      </c>
      <c r="CI136" s="832">
        <f t="shared" si="80"/>
        <v>0</v>
      </c>
      <c r="CK136" s="825"/>
    </row>
    <row r="137" spans="2:89" x14ac:dyDescent="0.2">
      <c r="B137" s="851" t="s">
        <v>612</v>
      </c>
      <c r="C137" s="852" t="s">
        <v>398</v>
      </c>
      <c r="D137" s="853" t="s">
        <v>613</v>
      </c>
      <c r="E137" s="854" t="s">
        <v>141</v>
      </c>
      <c r="F137" s="855">
        <v>2</v>
      </c>
      <c r="G137" s="669">
        <f t="shared" ref="G137:AL137" si="81">G47+G110</f>
        <v>0.14000000000000001</v>
      </c>
      <c r="H137" s="669">
        <f t="shared" si="81"/>
        <v>0.16</v>
      </c>
      <c r="I137" s="669">
        <f t="shared" si="81"/>
        <v>0.08</v>
      </c>
      <c r="J137" s="669">
        <f t="shared" si="81"/>
        <v>0.1</v>
      </c>
      <c r="K137" s="669">
        <f t="shared" si="81"/>
        <v>0.2</v>
      </c>
      <c r="L137" s="669">
        <f t="shared" si="81"/>
        <v>0.18</v>
      </c>
      <c r="M137" s="831">
        <f t="shared" si="81"/>
        <v>0.18</v>
      </c>
      <c r="N137" s="831">
        <f t="shared" si="81"/>
        <v>0.18</v>
      </c>
      <c r="O137" s="831">
        <f t="shared" si="81"/>
        <v>0.09</v>
      </c>
      <c r="P137" s="831">
        <f t="shared" si="81"/>
        <v>0.09</v>
      </c>
      <c r="Q137" s="831">
        <f t="shared" si="81"/>
        <v>0.09</v>
      </c>
      <c r="R137" s="831">
        <f t="shared" si="81"/>
        <v>0.09</v>
      </c>
      <c r="S137" s="831">
        <f t="shared" si="81"/>
        <v>0.09</v>
      </c>
      <c r="T137" s="831">
        <f t="shared" si="81"/>
        <v>0.09</v>
      </c>
      <c r="U137" s="831">
        <f t="shared" si="81"/>
        <v>0.09</v>
      </c>
      <c r="V137" s="831">
        <f t="shared" si="81"/>
        <v>0.09</v>
      </c>
      <c r="W137" s="831">
        <f t="shared" si="81"/>
        <v>0.09</v>
      </c>
      <c r="X137" s="831">
        <f t="shared" si="81"/>
        <v>0.09</v>
      </c>
      <c r="Y137" s="831">
        <f t="shared" si="81"/>
        <v>0.09</v>
      </c>
      <c r="Z137" s="831">
        <f t="shared" si="81"/>
        <v>0.09</v>
      </c>
      <c r="AA137" s="831">
        <f t="shared" si="81"/>
        <v>0.09</v>
      </c>
      <c r="AB137" s="831">
        <f t="shared" si="81"/>
        <v>0.09</v>
      </c>
      <c r="AC137" s="831">
        <f t="shared" si="81"/>
        <v>0.09</v>
      </c>
      <c r="AD137" s="831">
        <f t="shared" si="81"/>
        <v>0.09</v>
      </c>
      <c r="AE137" s="831">
        <f t="shared" si="81"/>
        <v>0.09</v>
      </c>
      <c r="AF137" s="831">
        <f t="shared" si="81"/>
        <v>0.09</v>
      </c>
      <c r="AG137" s="831">
        <f t="shared" si="81"/>
        <v>0.09</v>
      </c>
      <c r="AH137" s="831">
        <f t="shared" si="81"/>
        <v>0.09</v>
      </c>
      <c r="AI137" s="831">
        <f t="shared" si="81"/>
        <v>0.09</v>
      </c>
      <c r="AJ137" s="831">
        <f t="shared" si="81"/>
        <v>0.09</v>
      </c>
      <c r="AK137" s="831">
        <f t="shared" si="81"/>
        <v>0.09</v>
      </c>
      <c r="AL137" s="831">
        <f t="shared" si="81"/>
        <v>0</v>
      </c>
      <c r="AM137" s="831">
        <f t="shared" ref="AM137:BR137" si="82">AM47+AM110</f>
        <v>0</v>
      </c>
      <c r="AN137" s="831">
        <f t="shared" si="82"/>
        <v>0</v>
      </c>
      <c r="AO137" s="831">
        <f t="shared" si="82"/>
        <v>0</v>
      </c>
      <c r="AP137" s="831">
        <f t="shared" si="82"/>
        <v>0</v>
      </c>
      <c r="AQ137" s="831">
        <f t="shared" si="82"/>
        <v>0</v>
      </c>
      <c r="AR137" s="831">
        <f t="shared" si="82"/>
        <v>0</v>
      </c>
      <c r="AS137" s="831">
        <f t="shared" si="82"/>
        <v>0</v>
      </c>
      <c r="AT137" s="831">
        <f t="shared" si="82"/>
        <v>0</v>
      </c>
      <c r="AU137" s="831">
        <f t="shared" si="82"/>
        <v>0</v>
      </c>
      <c r="AV137" s="831">
        <f t="shared" si="82"/>
        <v>0</v>
      </c>
      <c r="AW137" s="831">
        <f t="shared" si="82"/>
        <v>0</v>
      </c>
      <c r="AX137" s="831">
        <f t="shared" si="82"/>
        <v>0</v>
      </c>
      <c r="AY137" s="831">
        <f t="shared" si="82"/>
        <v>0</v>
      </c>
      <c r="AZ137" s="831">
        <f t="shared" si="82"/>
        <v>0</v>
      </c>
      <c r="BA137" s="831">
        <f t="shared" si="82"/>
        <v>0</v>
      </c>
      <c r="BB137" s="831">
        <f t="shared" si="82"/>
        <v>0</v>
      </c>
      <c r="BC137" s="831">
        <f t="shared" si="82"/>
        <v>0</v>
      </c>
      <c r="BD137" s="831">
        <f t="shared" si="82"/>
        <v>0</v>
      </c>
      <c r="BE137" s="831">
        <f t="shared" si="82"/>
        <v>0</v>
      </c>
      <c r="BF137" s="831">
        <f t="shared" si="82"/>
        <v>0</v>
      </c>
      <c r="BG137" s="831">
        <f t="shared" si="82"/>
        <v>0</v>
      </c>
      <c r="BH137" s="831">
        <f t="shared" si="82"/>
        <v>0</v>
      </c>
      <c r="BI137" s="831">
        <f t="shared" si="82"/>
        <v>0</v>
      </c>
      <c r="BJ137" s="831">
        <f t="shared" si="82"/>
        <v>0</v>
      </c>
      <c r="BK137" s="831">
        <f t="shared" si="82"/>
        <v>0</v>
      </c>
      <c r="BL137" s="831">
        <f t="shared" si="82"/>
        <v>0</v>
      </c>
      <c r="BM137" s="831">
        <f t="shared" si="82"/>
        <v>0</v>
      </c>
      <c r="BN137" s="831">
        <f t="shared" si="82"/>
        <v>0</v>
      </c>
      <c r="BO137" s="831">
        <f t="shared" si="82"/>
        <v>0</v>
      </c>
      <c r="BP137" s="831">
        <f t="shared" si="82"/>
        <v>0</v>
      </c>
      <c r="BQ137" s="831">
        <f t="shared" si="82"/>
        <v>0</v>
      </c>
      <c r="BR137" s="831">
        <f t="shared" si="82"/>
        <v>0</v>
      </c>
      <c r="BS137" s="831">
        <f t="shared" ref="BS137:CI137" si="83">BS47+BS110</f>
        <v>0</v>
      </c>
      <c r="BT137" s="831">
        <f t="shared" si="83"/>
        <v>0</v>
      </c>
      <c r="BU137" s="831">
        <f t="shared" si="83"/>
        <v>0</v>
      </c>
      <c r="BV137" s="831">
        <f t="shared" si="83"/>
        <v>0</v>
      </c>
      <c r="BW137" s="831">
        <f t="shared" si="83"/>
        <v>0</v>
      </c>
      <c r="BX137" s="831">
        <f t="shared" si="83"/>
        <v>0</v>
      </c>
      <c r="BY137" s="831">
        <f t="shared" si="83"/>
        <v>0</v>
      </c>
      <c r="BZ137" s="831">
        <f t="shared" si="83"/>
        <v>0</v>
      </c>
      <c r="CA137" s="831">
        <f t="shared" si="83"/>
        <v>0</v>
      </c>
      <c r="CB137" s="831">
        <f t="shared" si="83"/>
        <v>0</v>
      </c>
      <c r="CC137" s="831">
        <f t="shared" si="83"/>
        <v>0</v>
      </c>
      <c r="CD137" s="831">
        <f t="shared" si="83"/>
        <v>0</v>
      </c>
      <c r="CE137" s="831">
        <f t="shared" si="83"/>
        <v>0</v>
      </c>
      <c r="CF137" s="831">
        <f t="shared" si="83"/>
        <v>0</v>
      </c>
      <c r="CG137" s="831">
        <f t="shared" si="83"/>
        <v>0</v>
      </c>
      <c r="CH137" s="831">
        <f t="shared" si="83"/>
        <v>0</v>
      </c>
      <c r="CI137" s="832">
        <f t="shared" si="83"/>
        <v>0</v>
      </c>
      <c r="CK137" s="825"/>
    </row>
    <row r="138" spans="2:89" ht="28.5" x14ac:dyDescent="0.2">
      <c r="B138" s="851" t="s">
        <v>614</v>
      </c>
      <c r="C138" s="852" t="s">
        <v>400</v>
      </c>
      <c r="D138" s="853" t="s">
        <v>399</v>
      </c>
      <c r="E138" s="854" t="s">
        <v>282</v>
      </c>
      <c r="F138" s="855">
        <v>1</v>
      </c>
      <c r="G138" s="856">
        <f t="shared" ref="G138:AL138" si="84">G48</f>
        <v>0</v>
      </c>
      <c r="H138" s="856">
        <f t="shared" si="84"/>
        <v>0</v>
      </c>
      <c r="I138" s="856">
        <f t="shared" si="84"/>
        <v>0</v>
      </c>
      <c r="J138" s="856">
        <f t="shared" si="84"/>
        <v>0</v>
      </c>
      <c r="K138" s="856">
        <f t="shared" si="84"/>
        <v>0</v>
      </c>
      <c r="L138" s="856">
        <f t="shared" si="84"/>
        <v>0</v>
      </c>
      <c r="M138" s="857">
        <f t="shared" si="84"/>
        <v>0</v>
      </c>
      <c r="N138" s="857">
        <f t="shared" si="84"/>
        <v>0</v>
      </c>
      <c r="O138" s="857">
        <f t="shared" si="84"/>
        <v>0</v>
      </c>
      <c r="P138" s="857">
        <f t="shared" si="84"/>
        <v>0</v>
      </c>
      <c r="Q138" s="857">
        <f t="shared" si="84"/>
        <v>0</v>
      </c>
      <c r="R138" s="857">
        <f t="shared" si="84"/>
        <v>0.01</v>
      </c>
      <c r="S138" s="857">
        <f t="shared" si="84"/>
        <v>0.01</v>
      </c>
      <c r="T138" s="857">
        <f t="shared" si="84"/>
        <v>0.01</v>
      </c>
      <c r="U138" s="857">
        <f t="shared" si="84"/>
        <v>0.01</v>
      </c>
      <c r="V138" s="857">
        <f t="shared" si="84"/>
        <v>0.01</v>
      </c>
      <c r="W138" s="857">
        <f t="shared" si="84"/>
        <v>0.01</v>
      </c>
      <c r="X138" s="857">
        <f t="shared" si="84"/>
        <v>0.01</v>
      </c>
      <c r="Y138" s="857">
        <f t="shared" si="84"/>
        <v>0.01</v>
      </c>
      <c r="Z138" s="857">
        <f t="shared" si="84"/>
        <v>0.01</v>
      </c>
      <c r="AA138" s="857">
        <f t="shared" si="84"/>
        <v>0.01</v>
      </c>
      <c r="AB138" s="857">
        <f t="shared" si="84"/>
        <v>0.01</v>
      </c>
      <c r="AC138" s="857">
        <f t="shared" si="84"/>
        <v>0.01</v>
      </c>
      <c r="AD138" s="857">
        <f t="shared" si="84"/>
        <v>0.01</v>
      </c>
      <c r="AE138" s="857">
        <f t="shared" si="84"/>
        <v>0.01</v>
      </c>
      <c r="AF138" s="857">
        <f t="shared" si="84"/>
        <v>0.01</v>
      </c>
      <c r="AG138" s="857">
        <f t="shared" si="84"/>
        <v>0.01</v>
      </c>
      <c r="AH138" s="857">
        <f t="shared" si="84"/>
        <v>0.01</v>
      </c>
      <c r="AI138" s="857">
        <f t="shared" si="84"/>
        <v>0.01</v>
      </c>
      <c r="AJ138" s="857">
        <f t="shared" si="84"/>
        <v>0.01</v>
      </c>
      <c r="AK138" s="857">
        <f t="shared" si="84"/>
        <v>0.01</v>
      </c>
      <c r="AL138" s="857">
        <f t="shared" si="84"/>
        <v>0</v>
      </c>
      <c r="AM138" s="857">
        <f t="shared" ref="AM138:BR138" si="85">AM48</f>
        <v>0</v>
      </c>
      <c r="AN138" s="857">
        <f t="shared" si="85"/>
        <v>0</v>
      </c>
      <c r="AO138" s="857">
        <f t="shared" si="85"/>
        <v>0</v>
      </c>
      <c r="AP138" s="857">
        <f t="shared" si="85"/>
        <v>0</v>
      </c>
      <c r="AQ138" s="857">
        <f t="shared" si="85"/>
        <v>0</v>
      </c>
      <c r="AR138" s="857">
        <f t="shared" si="85"/>
        <v>0</v>
      </c>
      <c r="AS138" s="857">
        <f t="shared" si="85"/>
        <v>0</v>
      </c>
      <c r="AT138" s="857">
        <f t="shared" si="85"/>
        <v>0</v>
      </c>
      <c r="AU138" s="857">
        <f t="shared" si="85"/>
        <v>0</v>
      </c>
      <c r="AV138" s="857">
        <f t="shared" si="85"/>
        <v>0</v>
      </c>
      <c r="AW138" s="857">
        <f t="shared" si="85"/>
        <v>0</v>
      </c>
      <c r="AX138" s="857">
        <f t="shared" si="85"/>
        <v>0</v>
      </c>
      <c r="AY138" s="857">
        <f t="shared" si="85"/>
        <v>0</v>
      </c>
      <c r="AZ138" s="857">
        <f t="shared" si="85"/>
        <v>0</v>
      </c>
      <c r="BA138" s="857">
        <f t="shared" si="85"/>
        <v>0</v>
      </c>
      <c r="BB138" s="857">
        <f t="shared" si="85"/>
        <v>0</v>
      </c>
      <c r="BC138" s="857">
        <f t="shared" si="85"/>
        <v>0</v>
      </c>
      <c r="BD138" s="857">
        <f t="shared" si="85"/>
        <v>0</v>
      </c>
      <c r="BE138" s="857">
        <f t="shared" si="85"/>
        <v>0</v>
      </c>
      <c r="BF138" s="857">
        <f t="shared" si="85"/>
        <v>0</v>
      </c>
      <c r="BG138" s="857">
        <f t="shared" si="85"/>
        <v>0</v>
      </c>
      <c r="BH138" s="857">
        <f t="shared" si="85"/>
        <v>0</v>
      </c>
      <c r="BI138" s="857">
        <f t="shared" si="85"/>
        <v>0</v>
      </c>
      <c r="BJ138" s="857">
        <f t="shared" si="85"/>
        <v>0</v>
      </c>
      <c r="BK138" s="857">
        <f t="shared" si="85"/>
        <v>0</v>
      </c>
      <c r="BL138" s="857">
        <f t="shared" si="85"/>
        <v>0</v>
      </c>
      <c r="BM138" s="857">
        <f t="shared" si="85"/>
        <v>0</v>
      </c>
      <c r="BN138" s="857">
        <f t="shared" si="85"/>
        <v>0</v>
      </c>
      <c r="BO138" s="857">
        <f t="shared" si="85"/>
        <v>0</v>
      </c>
      <c r="BP138" s="857">
        <f t="shared" si="85"/>
        <v>0</v>
      </c>
      <c r="BQ138" s="857">
        <f t="shared" si="85"/>
        <v>0</v>
      </c>
      <c r="BR138" s="857">
        <f t="shared" si="85"/>
        <v>0</v>
      </c>
      <c r="BS138" s="857">
        <f t="shared" ref="BS138:CI138" si="86">BS48</f>
        <v>0</v>
      </c>
      <c r="BT138" s="857">
        <f t="shared" si="86"/>
        <v>0</v>
      </c>
      <c r="BU138" s="857">
        <f t="shared" si="86"/>
        <v>0</v>
      </c>
      <c r="BV138" s="857">
        <f t="shared" si="86"/>
        <v>0</v>
      </c>
      <c r="BW138" s="857">
        <f t="shared" si="86"/>
        <v>0</v>
      </c>
      <c r="BX138" s="857">
        <f t="shared" si="86"/>
        <v>0</v>
      </c>
      <c r="BY138" s="857">
        <f t="shared" si="86"/>
        <v>0</v>
      </c>
      <c r="BZ138" s="857">
        <f t="shared" si="86"/>
        <v>0</v>
      </c>
      <c r="CA138" s="857">
        <f t="shared" si="86"/>
        <v>0</v>
      </c>
      <c r="CB138" s="857">
        <f t="shared" si="86"/>
        <v>0</v>
      </c>
      <c r="CC138" s="857">
        <f t="shared" si="86"/>
        <v>0</v>
      </c>
      <c r="CD138" s="857">
        <f t="shared" si="86"/>
        <v>0</v>
      </c>
      <c r="CE138" s="857">
        <f t="shared" si="86"/>
        <v>0</v>
      </c>
      <c r="CF138" s="857">
        <f t="shared" si="86"/>
        <v>0</v>
      </c>
      <c r="CG138" s="857">
        <f t="shared" si="86"/>
        <v>0</v>
      </c>
      <c r="CH138" s="857">
        <f t="shared" si="86"/>
        <v>0</v>
      </c>
      <c r="CI138" s="858">
        <f t="shared" si="86"/>
        <v>0</v>
      </c>
      <c r="CK138" s="825"/>
    </row>
    <row r="139" spans="2:89" ht="28.5" x14ac:dyDescent="0.2">
      <c r="B139" s="851" t="s">
        <v>615</v>
      </c>
      <c r="C139" s="852" t="s">
        <v>402</v>
      </c>
      <c r="D139" s="853" t="s">
        <v>616</v>
      </c>
      <c r="E139" s="854" t="s">
        <v>141</v>
      </c>
      <c r="F139" s="855">
        <v>2</v>
      </c>
      <c r="G139" s="669">
        <f>G138*(G133+SUM(G135:G137)-SUM(G145:G148))</f>
        <v>0</v>
      </c>
      <c r="H139" s="669">
        <f t="shared" ref="H139" si="87">H138*(SUM(H133:H137)-SUM(H145:H148))</f>
        <v>0</v>
      </c>
      <c r="I139" s="669">
        <f t="shared" ref="I139" si="88">I138*(SUM(I133:I137)-SUM(I145:I148))</f>
        <v>0</v>
      </c>
      <c r="J139" s="669">
        <f t="shared" ref="J139:BU139" si="89">J138*(SUM(J133:J137)-SUM(J145:J148))</f>
        <v>0</v>
      </c>
      <c r="K139" s="669">
        <f t="shared" si="89"/>
        <v>0</v>
      </c>
      <c r="L139" s="669">
        <f t="shared" si="89"/>
        <v>0</v>
      </c>
      <c r="M139" s="669">
        <f t="shared" si="89"/>
        <v>0</v>
      </c>
      <c r="N139" s="669">
        <f t="shared" si="89"/>
        <v>0</v>
      </c>
      <c r="O139" s="669">
        <f t="shared" si="89"/>
        <v>0</v>
      </c>
      <c r="P139" s="669">
        <f t="shared" si="89"/>
        <v>0</v>
      </c>
      <c r="Q139" s="669">
        <f t="shared" si="89"/>
        <v>0</v>
      </c>
      <c r="R139" s="669">
        <f t="shared" si="89"/>
        <v>3.3850000000000005E-2</v>
      </c>
      <c r="S139" s="669">
        <f t="shared" si="89"/>
        <v>3.4010000000000006E-2</v>
      </c>
      <c r="T139" s="669">
        <f t="shared" si="89"/>
        <v>3.407000000000001E-2</v>
      </c>
      <c r="U139" s="669">
        <f t="shared" si="89"/>
        <v>3.4130000000000014E-2</v>
      </c>
      <c r="V139" s="669">
        <f t="shared" si="89"/>
        <v>3.4290000000000015E-2</v>
      </c>
      <c r="W139" s="669">
        <f t="shared" si="89"/>
        <v>3.425000000000001E-2</v>
      </c>
      <c r="X139" s="669">
        <f t="shared" si="89"/>
        <v>3.4310000000000007E-2</v>
      </c>
      <c r="Y139" s="669">
        <f t="shared" si="89"/>
        <v>3.4470000000000021E-2</v>
      </c>
      <c r="Z139" s="669">
        <f t="shared" si="89"/>
        <v>3.4530000000000012E-2</v>
      </c>
      <c r="AA139" s="669">
        <f t="shared" si="89"/>
        <v>3.4590000000000017E-2</v>
      </c>
      <c r="AB139" s="669">
        <f t="shared" si="89"/>
        <v>3.4650000000000014E-2</v>
      </c>
      <c r="AC139" s="669">
        <f t="shared" si="89"/>
        <v>3.4810000000000015E-2</v>
      </c>
      <c r="AD139" s="669">
        <f t="shared" si="89"/>
        <v>3.4870000000000019E-2</v>
      </c>
      <c r="AE139" s="669">
        <f t="shared" si="89"/>
        <v>3.4930000000000024E-2</v>
      </c>
      <c r="AF139" s="669">
        <f t="shared" si="89"/>
        <v>3.5090000000000024E-2</v>
      </c>
      <c r="AG139" s="669">
        <f t="shared" si="89"/>
        <v>3.5150000000000022E-2</v>
      </c>
      <c r="AH139" s="669">
        <f t="shared" si="89"/>
        <v>3.5210000000000026E-2</v>
      </c>
      <c r="AI139" s="669">
        <f t="shared" si="89"/>
        <v>3.5370000000000026E-2</v>
      </c>
      <c r="AJ139" s="669">
        <f t="shared" si="89"/>
        <v>3.5430000000000031E-2</v>
      </c>
      <c r="AK139" s="669">
        <f t="shared" si="89"/>
        <v>3.5490000000000028E-2</v>
      </c>
      <c r="AL139" s="669">
        <f t="shared" si="89"/>
        <v>0</v>
      </c>
      <c r="AM139" s="669">
        <f t="shared" si="89"/>
        <v>0</v>
      </c>
      <c r="AN139" s="669">
        <f t="shared" si="89"/>
        <v>0</v>
      </c>
      <c r="AO139" s="669">
        <f t="shared" si="89"/>
        <v>0</v>
      </c>
      <c r="AP139" s="669">
        <f t="shared" si="89"/>
        <v>0</v>
      </c>
      <c r="AQ139" s="669">
        <f t="shared" si="89"/>
        <v>0</v>
      </c>
      <c r="AR139" s="669">
        <f t="shared" si="89"/>
        <v>0</v>
      </c>
      <c r="AS139" s="669">
        <f t="shared" si="89"/>
        <v>0</v>
      </c>
      <c r="AT139" s="669">
        <f t="shared" si="89"/>
        <v>0</v>
      </c>
      <c r="AU139" s="669">
        <f t="shared" si="89"/>
        <v>0</v>
      </c>
      <c r="AV139" s="669">
        <f t="shared" si="89"/>
        <v>0</v>
      </c>
      <c r="AW139" s="669">
        <f t="shared" si="89"/>
        <v>0</v>
      </c>
      <c r="AX139" s="669">
        <f t="shared" si="89"/>
        <v>0</v>
      </c>
      <c r="AY139" s="669">
        <f t="shared" si="89"/>
        <v>0</v>
      </c>
      <c r="AZ139" s="669">
        <f t="shared" si="89"/>
        <v>0</v>
      </c>
      <c r="BA139" s="669">
        <f t="shared" si="89"/>
        <v>0</v>
      </c>
      <c r="BB139" s="669">
        <f t="shared" si="89"/>
        <v>0</v>
      </c>
      <c r="BC139" s="669">
        <f t="shared" si="89"/>
        <v>0</v>
      </c>
      <c r="BD139" s="669">
        <f t="shared" si="89"/>
        <v>0</v>
      </c>
      <c r="BE139" s="669">
        <f t="shared" si="89"/>
        <v>0</v>
      </c>
      <c r="BF139" s="669">
        <f t="shared" si="89"/>
        <v>0</v>
      </c>
      <c r="BG139" s="669">
        <f t="shared" si="89"/>
        <v>0</v>
      </c>
      <c r="BH139" s="669">
        <f t="shared" si="89"/>
        <v>0</v>
      </c>
      <c r="BI139" s="669">
        <f t="shared" si="89"/>
        <v>0</v>
      </c>
      <c r="BJ139" s="669">
        <f t="shared" si="89"/>
        <v>0</v>
      </c>
      <c r="BK139" s="669">
        <f t="shared" si="89"/>
        <v>0</v>
      </c>
      <c r="BL139" s="669">
        <f t="shared" si="89"/>
        <v>0</v>
      </c>
      <c r="BM139" s="669">
        <f t="shared" si="89"/>
        <v>0</v>
      </c>
      <c r="BN139" s="669">
        <f t="shared" si="89"/>
        <v>0</v>
      </c>
      <c r="BO139" s="669">
        <f t="shared" si="89"/>
        <v>0</v>
      </c>
      <c r="BP139" s="669">
        <f t="shared" si="89"/>
        <v>0</v>
      </c>
      <c r="BQ139" s="669">
        <f t="shared" si="89"/>
        <v>0</v>
      </c>
      <c r="BR139" s="669">
        <f t="shared" si="89"/>
        <v>0</v>
      </c>
      <c r="BS139" s="669">
        <f t="shared" si="89"/>
        <v>0</v>
      </c>
      <c r="BT139" s="669">
        <f t="shared" si="89"/>
        <v>0</v>
      </c>
      <c r="BU139" s="669">
        <f t="shared" si="89"/>
        <v>0</v>
      </c>
      <c r="BV139" s="669">
        <f t="shared" ref="BV139:CI139" si="90">BV138*(SUM(BV133:BV137)-SUM(BV145:BV148))</f>
        <v>0</v>
      </c>
      <c r="BW139" s="669">
        <f t="shared" si="90"/>
        <v>0</v>
      </c>
      <c r="BX139" s="669">
        <f t="shared" si="90"/>
        <v>0</v>
      </c>
      <c r="BY139" s="669">
        <f t="shared" si="90"/>
        <v>0</v>
      </c>
      <c r="BZ139" s="669">
        <f t="shared" si="90"/>
        <v>0</v>
      </c>
      <c r="CA139" s="669">
        <f t="shared" si="90"/>
        <v>0</v>
      </c>
      <c r="CB139" s="669">
        <f t="shared" si="90"/>
        <v>0</v>
      </c>
      <c r="CC139" s="669">
        <f t="shared" si="90"/>
        <v>0</v>
      </c>
      <c r="CD139" s="669">
        <f t="shared" si="90"/>
        <v>0</v>
      </c>
      <c r="CE139" s="669">
        <f t="shared" si="90"/>
        <v>0</v>
      </c>
      <c r="CF139" s="669">
        <f t="shared" si="90"/>
        <v>0</v>
      </c>
      <c r="CG139" s="669">
        <f t="shared" si="90"/>
        <v>0</v>
      </c>
      <c r="CH139" s="669">
        <f t="shared" si="90"/>
        <v>0</v>
      </c>
      <c r="CI139" s="669">
        <f t="shared" si="90"/>
        <v>0</v>
      </c>
      <c r="CK139" s="825"/>
    </row>
    <row r="140" spans="2:89" x14ac:dyDescent="0.2">
      <c r="B140" s="851" t="s">
        <v>617</v>
      </c>
      <c r="C140" s="859" t="s">
        <v>211</v>
      </c>
      <c r="D140" s="860" t="s">
        <v>618</v>
      </c>
      <c r="E140" s="861" t="s">
        <v>144</v>
      </c>
      <c r="F140" s="862">
        <v>1</v>
      </c>
      <c r="G140" s="863">
        <f>(((G136-G147))*1000000)/((G169)*1000)</f>
        <v>122.23667100130039</v>
      </c>
      <c r="H140" s="863">
        <f t="shared" ref="H140:BS141" si="91">(((H136-H147))*1000000)/((H169)*1000)</f>
        <v>153.76984126984127</v>
      </c>
      <c r="I140" s="863">
        <f t="shared" si="91"/>
        <v>147.31369150779901</v>
      </c>
      <c r="J140" s="863">
        <f t="shared" si="91"/>
        <v>138.33528722157092</v>
      </c>
      <c r="K140" s="863">
        <f t="shared" si="91"/>
        <v>132.31698547389615</v>
      </c>
      <c r="L140" s="863">
        <f t="shared" si="91"/>
        <v>115.7762588924536</v>
      </c>
      <c r="M140" s="864">
        <f t="shared" si="91"/>
        <v>116.45226811103591</v>
      </c>
      <c r="N140" s="864">
        <f t="shared" si="91"/>
        <v>115.77424023154849</v>
      </c>
      <c r="O140" s="864">
        <f t="shared" si="91"/>
        <v>115.16547460298219</v>
      </c>
      <c r="P140" s="864">
        <f t="shared" si="91"/>
        <v>114.83137918530159</v>
      </c>
      <c r="Q140" s="864">
        <f t="shared" si="91"/>
        <v>114.49921658430758</v>
      </c>
      <c r="R140" s="864">
        <f t="shared" si="91"/>
        <v>114.16897007571205</v>
      </c>
      <c r="S140" s="864">
        <f t="shared" si="91"/>
        <v>115.03894547633314</v>
      </c>
      <c r="T140" s="864">
        <f t="shared" si="91"/>
        <v>114.70904528617517</v>
      </c>
      <c r="U140" s="864">
        <f t="shared" si="91"/>
        <v>114.38103181222448</v>
      </c>
      <c r="V140" s="864">
        <f t="shared" si="91"/>
        <v>115.24296067482476</v>
      </c>
      <c r="W140" s="864">
        <f t="shared" si="91"/>
        <v>114.91529439639854</v>
      </c>
      <c r="X140" s="864">
        <f t="shared" si="91"/>
        <v>114.58948611931483</v>
      </c>
      <c r="Y140" s="864">
        <f t="shared" si="91"/>
        <v>115.44351513723642</v>
      </c>
      <c r="Z140" s="864">
        <f t="shared" si="91"/>
        <v>115.11805473980971</v>
      </c>
      <c r="AA140" s="864">
        <f t="shared" si="91"/>
        <v>114.79442427082112</v>
      </c>
      <c r="AB140" s="864">
        <f t="shared" si="91"/>
        <v>114.47260834014718</v>
      </c>
      <c r="AC140" s="864">
        <f t="shared" si="91"/>
        <v>115.31741409435061</v>
      </c>
      <c r="AD140" s="864">
        <f t="shared" si="91"/>
        <v>114.99593448716459</v>
      </c>
      <c r="AE140" s="864">
        <f t="shared" si="91"/>
        <v>114.67624232595853</v>
      </c>
      <c r="AF140" s="864">
        <f t="shared" si="91"/>
        <v>115.51345731777752</v>
      </c>
      <c r="AG140" s="864">
        <f t="shared" si="91"/>
        <v>115.19410206197443</v>
      </c>
      <c r="AH140" s="864">
        <f t="shared" si="91"/>
        <v>114.87650775416428</v>
      </c>
      <c r="AI140" s="864">
        <f t="shared" si="91"/>
        <v>115.70626646809485</v>
      </c>
      <c r="AJ140" s="864">
        <f t="shared" si="91"/>
        <v>115.38900948246315</v>
      </c>
      <c r="AK140" s="864">
        <f t="shared" si="91"/>
        <v>115.073487524211</v>
      </c>
      <c r="AL140" s="864" t="e">
        <f t="shared" si="91"/>
        <v>#DIV/0!</v>
      </c>
      <c r="AM140" s="864" t="e">
        <f t="shared" si="91"/>
        <v>#DIV/0!</v>
      </c>
      <c r="AN140" s="864" t="e">
        <f t="shared" si="91"/>
        <v>#DIV/0!</v>
      </c>
      <c r="AO140" s="864" t="e">
        <f t="shared" si="91"/>
        <v>#DIV/0!</v>
      </c>
      <c r="AP140" s="864" t="e">
        <f t="shared" si="91"/>
        <v>#DIV/0!</v>
      </c>
      <c r="AQ140" s="864" t="e">
        <f t="shared" si="91"/>
        <v>#DIV/0!</v>
      </c>
      <c r="AR140" s="864" t="e">
        <f t="shared" si="91"/>
        <v>#DIV/0!</v>
      </c>
      <c r="AS140" s="864" t="e">
        <f t="shared" si="91"/>
        <v>#DIV/0!</v>
      </c>
      <c r="AT140" s="864" t="e">
        <f t="shared" si="91"/>
        <v>#DIV/0!</v>
      </c>
      <c r="AU140" s="864" t="e">
        <f t="shared" si="91"/>
        <v>#DIV/0!</v>
      </c>
      <c r="AV140" s="864" t="e">
        <f t="shared" si="91"/>
        <v>#DIV/0!</v>
      </c>
      <c r="AW140" s="864" t="e">
        <f t="shared" si="91"/>
        <v>#DIV/0!</v>
      </c>
      <c r="AX140" s="864" t="e">
        <f t="shared" si="91"/>
        <v>#DIV/0!</v>
      </c>
      <c r="AY140" s="864" t="e">
        <f t="shared" si="91"/>
        <v>#DIV/0!</v>
      </c>
      <c r="AZ140" s="864" t="e">
        <f t="shared" si="91"/>
        <v>#DIV/0!</v>
      </c>
      <c r="BA140" s="864" t="e">
        <f t="shared" si="91"/>
        <v>#DIV/0!</v>
      </c>
      <c r="BB140" s="864" t="e">
        <f t="shared" si="91"/>
        <v>#DIV/0!</v>
      </c>
      <c r="BC140" s="864" t="e">
        <f t="shared" si="91"/>
        <v>#DIV/0!</v>
      </c>
      <c r="BD140" s="864" t="e">
        <f t="shared" si="91"/>
        <v>#DIV/0!</v>
      </c>
      <c r="BE140" s="864" t="e">
        <f t="shared" si="91"/>
        <v>#DIV/0!</v>
      </c>
      <c r="BF140" s="864" t="e">
        <f t="shared" si="91"/>
        <v>#DIV/0!</v>
      </c>
      <c r="BG140" s="864" t="e">
        <f t="shared" si="91"/>
        <v>#DIV/0!</v>
      </c>
      <c r="BH140" s="864" t="e">
        <f t="shared" si="91"/>
        <v>#DIV/0!</v>
      </c>
      <c r="BI140" s="864" t="e">
        <f t="shared" si="91"/>
        <v>#DIV/0!</v>
      </c>
      <c r="BJ140" s="864" t="e">
        <f t="shared" si="91"/>
        <v>#DIV/0!</v>
      </c>
      <c r="BK140" s="864" t="e">
        <f t="shared" si="91"/>
        <v>#DIV/0!</v>
      </c>
      <c r="BL140" s="864" t="e">
        <f t="shared" si="91"/>
        <v>#DIV/0!</v>
      </c>
      <c r="BM140" s="864" t="e">
        <f t="shared" si="91"/>
        <v>#DIV/0!</v>
      </c>
      <c r="BN140" s="864" t="e">
        <f t="shared" si="91"/>
        <v>#DIV/0!</v>
      </c>
      <c r="BO140" s="864" t="e">
        <f t="shared" si="91"/>
        <v>#DIV/0!</v>
      </c>
      <c r="BP140" s="864" t="e">
        <f t="shared" si="91"/>
        <v>#DIV/0!</v>
      </c>
      <c r="BQ140" s="864" t="e">
        <f t="shared" si="91"/>
        <v>#DIV/0!</v>
      </c>
      <c r="BR140" s="864" t="e">
        <f t="shared" si="91"/>
        <v>#DIV/0!</v>
      </c>
      <c r="BS140" s="864" t="e">
        <f t="shared" si="91"/>
        <v>#DIV/0!</v>
      </c>
      <c r="BT140" s="864" t="e">
        <f t="shared" ref="BT140:CI141" si="92">(((BT136-BT147))*1000000)/((BT169)*1000)</f>
        <v>#DIV/0!</v>
      </c>
      <c r="BU140" s="864" t="e">
        <f t="shared" si="92"/>
        <v>#DIV/0!</v>
      </c>
      <c r="BV140" s="864" t="e">
        <f t="shared" si="92"/>
        <v>#DIV/0!</v>
      </c>
      <c r="BW140" s="864" t="e">
        <f t="shared" si="92"/>
        <v>#DIV/0!</v>
      </c>
      <c r="BX140" s="864" t="e">
        <f t="shared" si="92"/>
        <v>#DIV/0!</v>
      </c>
      <c r="BY140" s="864" t="e">
        <f t="shared" si="92"/>
        <v>#DIV/0!</v>
      </c>
      <c r="BZ140" s="864" t="e">
        <f t="shared" si="92"/>
        <v>#DIV/0!</v>
      </c>
      <c r="CA140" s="864" t="e">
        <f t="shared" si="92"/>
        <v>#DIV/0!</v>
      </c>
      <c r="CB140" s="864" t="e">
        <f t="shared" si="92"/>
        <v>#DIV/0!</v>
      </c>
      <c r="CC140" s="864" t="e">
        <f t="shared" si="92"/>
        <v>#DIV/0!</v>
      </c>
      <c r="CD140" s="864" t="e">
        <f t="shared" si="92"/>
        <v>#DIV/0!</v>
      </c>
      <c r="CE140" s="864" t="e">
        <f t="shared" si="92"/>
        <v>#DIV/0!</v>
      </c>
      <c r="CF140" s="864" t="e">
        <f t="shared" si="92"/>
        <v>#DIV/0!</v>
      </c>
      <c r="CG140" s="864" t="e">
        <f t="shared" si="92"/>
        <v>#DIV/0!</v>
      </c>
      <c r="CH140" s="864" t="e">
        <f t="shared" si="92"/>
        <v>#DIV/0!</v>
      </c>
      <c r="CI140" s="865" t="e">
        <f t="shared" si="92"/>
        <v>#DIV/0!</v>
      </c>
      <c r="CK140" s="825"/>
    </row>
    <row r="141" spans="2:89" x14ac:dyDescent="0.2">
      <c r="B141" s="851" t="s">
        <v>619</v>
      </c>
      <c r="C141" s="859" t="s">
        <v>230</v>
      </c>
      <c r="D141" s="860" t="s">
        <v>620</v>
      </c>
      <c r="E141" s="861" t="s">
        <v>144</v>
      </c>
      <c r="F141" s="862">
        <v>1</v>
      </c>
      <c r="G141" s="863">
        <f>(((G137-G148))*1000000)/((G170)*1000)</f>
        <v>129.03225806451613</v>
      </c>
      <c r="H141" s="863">
        <f t="shared" si="91"/>
        <v>173.69727047146401</v>
      </c>
      <c r="I141" s="863">
        <f t="shared" si="91"/>
        <v>84.635416666666671</v>
      </c>
      <c r="J141" s="863">
        <f t="shared" si="91"/>
        <v>89.514066496163679</v>
      </c>
      <c r="K141" s="863">
        <f t="shared" si="91"/>
        <v>106.6856330014225</v>
      </c>
      <c r="L141" s="863">
        <f t="shared" si="91"/>
        <v>92.460881934566146</v>
      </c>
      <c r="M141" s="864">
        <f t="shared" si="91"/>
        <v>92.460881934566146</v>
      </c>
      <c r="N141" s="864">
        <f t="shared" si="91"/>
        <v>92.460881934566146</v>
      </c>
      <c r="O141" s="864">
        <f t="shared" si="91"/>
        <v>102.3017902813299</v>
      </c>
      <c r="P141" s="864">
        <f t="shared" si="91"/>
        <v>102.3017902813299</v>
      </c>
      <c r="Q141" s="864">
        <f t="shared" si="91"/>
        <v>102.3017902813299</v>
      </c>
      <c r="R141" s="864">
        <f t="shared" si="91"/>
        <v>102.3017902813299</v>
      </c>
      <c r="S141" s="864">
        <f t="shared" si="91"/>
        <v>102.3017902813299</v>
      </c>
      <c r="T141" s="864">
        <f t="shared" si="91"/>
        <v>102.3017902813299</v>
      </c>
      <c r="U141" s="864">
        <f t="shared" si="91"/>
        <v>102.3017902813299</v>
      </c>
      <c r="V141" s="864">
        <f t="shared" si="91"/>
        <v>102.3017902813299</v>
      </c>
      <c r="W141" s="864">
        <f t="shared" si="91"/>
        <v>102.3017902813299</v>
      </c>
      <c r="X141" s="864">
        <f t="shared" si="91"/>
        <v>102.3017902813299</v>
      </c>
      <c r="Y141" s="864">
        <f t="shared" si="91"/>
        <v>102.3017902813299</v>
      </c>
      <c r="Z141" s="864">
        <f t="shared" si="91"/>
        <v>102.3017902813299</v>
      </c>
      <c r="AA141" s="864">
        <f t="shared" si="91"/>
        <v>102.3017902813299</v>
      </c>
      <c r="AB141" s="864">
        <f t="shared" si="91"/>
        <v>102.3017902813299</v>
      </c>
      <c r="AC141" s="864">
        <f t="shared" si="91"/>
        <v>102.3017902813299</v>
      </c>
      <c r="AD141" s="864">
        <f t="shared" si="91"/>
        <v>102.3017902813299</v>
      </c>
      <c r="AE141" s="864">
        <f t="shared" si="91"/>
        <v>102.3017902813299</v>
      </c>
      <c r="AF141" s="864">
        <f t="shared" si="91"/>
        <v>102.3017902813299</v>
      </c>
      <c r="AG141" s="864">
        <f t="shared" si="91"/>
        <v>102.3017902813299</v>
      </c>
      <c r="AH141" s="864">
        <f t="shared" si="91"/>
        <v>102.3017902813299</v>
      </c>
      <c r="AI141" s="864">
        <f t="shared" si="91"/>
        <v>102.3017902813299</v>
      </c>
      <c r="AJ141" s="864">
        <f t="shared" si="91"/>
        <v>102.3017902813299</v>
      </c>
      <c r="AK141" s="864">
        <f t="shared" si="91"/>
        <v>102.3017902813299</v>
      </c>
      <c r="AL141" s="864" t="e">
        <f t="shared" si="91"/>
        <v>#DIV/0!</v>
      </c>
      <c r="AM141" s="864" t="e">
        <f t="shared" si="91"/>
        <v>#DIV/0!</v>
      </c>
      <c r="AN141" s="864" t="e">
        <f t="shared" si="91"/>
        <v>#DIV/0!</v>
      </c>
      <c r="AO141" s="864" t="e">
        <f t="shared" si="91"/>
        <v>#DIV/0!</v>
      </c>
      <c r="AP141" s="864" t="e">
        <f t="shared" si="91"/>
        <v>#DIV/0!</v>
      </c>
      <c r="AQ141" s="864" t="e">
        <f t="shared" si="91"/>
        <v>#DIV/0!</v>
      </c>
      <c r="AR141" s="864" t="e">
        <f t="shared" si="91"/>
        <v>#DIV/0!</v>
      </c>
      <c r="AS141" s="864" t="e">
        <f t="shared" si="91"/>
        <v>#DIV/0!</v>
      </c>
      <c r="AT141" s="864" t="e">
        <f t="shared" si="91"/>
        <v>#DIV/0!</v>
      </c>
      <c r="AU141" s="864" t="e">
        <f t="shared" si="91"/>
        <v>#DIV/0!</v>
      </c>
      <c r="AV141" s="864" t="e">
        <f t="shared" si="91"/>
        <v>#DIV/0!</v>
      </c>
      <c r="AW141" s="864" t="e">
        <f t="shared" si="91"/>
        <v>#DIV/0!</v>
      </c>
      <c r="AX141" s="864" t="e">
        <f t="shared" si="91"/>
        <v>#DIV/0!</v>
      </c>
      <c r="AY141" s="864" t="e">
        <f t="shared" si="91"/>
        <v>#DIV/0!</v>
      </c>
      <c r="AZ141" s="864" t="e">
        <f t="shared" si="91"/>
        <v>#DIV/0!</v>
      </c>
      <c r="BA141" s="864" t="e">
        <f t="shared" si="91"/>
        <v>#DIV/0!</v>
      </c>
      <c r="BB141" s="864" t="e">
        <f t="shared" si="91"/>
        <v>#DIV/0!</v>
      </c>
      <c r="BC141" s="864" t="e">
        <f t="shared" si="91"/>
        <v>#DIV/0!</v>
      </c>
      <c r="BD141" s="864" t="e">
        <f t="shared" si="91"/>
        <v>#DIV/0!</v>
      </c>
      <c r="BE141" s="864" t="e">
        <f t="shared" si="91"/>
        <v>#DIV/0!</v>
      </c>
      <c r="BF141" s="864" t="e">
        <f t="shared" si="91"/>
        <v>#DIV/0!</v>
      </c>
      <c r="BG141" s="864" t="e">
        <f t="shared" si="91"/>
        <v>#DIV/0!</v>
      </c>
      <c r="BH141" s="864" t="e">
        <f t="shared" si="91"/>
        <v>#DIV/0!</v>
      </c>
      <c r="BI141" s="864" t="e">
        <f t="shared" si="91"/>
        <v>#DIV/0!</v>
      </c>
      <c r="BJ141" s="864" t="e">
        <f t="shared" si="91"/>
        <v>#DIV/0!</v>
      </c>
      <c r="BK141" s="864" t="e">
        <f t="shared" si="91"/>
        <v>#DIV/0!</v>
      </c>
      <c r="BL141" s="864" t="e">
        <f t="shared" si="91"/>
        <v>#DIV/0!</v>
      </c>
      <c r="BM141" s="864" t="e">
        <f t="shared" si="91"/>
        <v>#DIV/0!</v>
      </c>
      <c r="BN141" s="864" t="e">
        <f t="shared" si="91"/>
        <v>#DIV/0!</v>
      </c>
      <c r="BO141" s="864" t="e">
        <f t="shared" si="91"/>
        <v>#DIV/0!</v>
      </c>
      <c r="BP141" s="864" t="e">
        <f t="shared" si="91"/>
        <v>#DIV/0!</v>
      </c>
      <c r="BQ141" s="864" t="e">
        <f t="shared" si="91"/>
        <v>#DIV/0!</v>
      </c>
      <c r="BR141" s="864" t="e">
        <f t="shared" si="91"/>
        <v>#DIV/0!</v>
      </c>
      <c r="BS141" s="864" t="e">
        <f t="shared" si="91"/>
        <v>#DIV/0!</v>
      </c>
      <c r="BT141" s="864" t="e">
        <f t="shared" si="92"/>
        <v>#DIV/0!</v>
      </c>
      <c r="BU141" s="864" t="e">
        <f t="shared" si="92"/>
        <v>#DIV/0!</v>
      </c>
      <c r="BV141" s="864" t="e">
        <f t="shared" si="92"/>
        <v>#DIV/0!</v>
      </c>
      <c r="BW141" s="864" t="e">
        <f t="shared" si="92"/>
        <v>#DIV/0!</v>
      </c>
      <c r="BX141" s="864" t="e">
        <f t="shared" si="92"/>
        <v>#DIV/0!</v>
      </c>
      <c r="BY141" s="864" t="e">
        <f t="shared" si="92"/>
        <v>#DIV/0!</v>
      </c>
      <c r="BZ141" s="864" t="e">
        <f t="shared" si="92"/>
        <v>#DIV/0!</v>
      </c>
      <c r="CA141" s="864" t="e">
        <f t="shared" si="92"/>
        <v>#DIV/0!</v>
      </c>
      <c r="CB141" s="864" t="e">
        <f t="shared" si="92"/>
        <v>#DIV/0!</v>
      </c>
      <c r="CC141" s="864" t="e">
        <f t="shared" si="92"/>
        <v>#DIV/0!</v>
      </c>
      <c r="CD141" s="864" t="e">
        <f t="shared" si="92"/>
        <v>#DIV/0!</v>
      </c>
      <c r="CE141" s="864" t="e">
        <f t="shared" si="92"/>
        <v>#DIV/0!</v>
      </c>
      <c r="CF141" s="864" t="e">
        <f t="shared" si="92"/>
        <v>#DIV/0!</v>
      </c>
      <c r="CG141" s="864" t="e">
        <f t="shared" si="92"/>
        <v>#DIV/0!</v>
      </c>
      <c r="CH141" s="864" t="e">
        <f t="shared" si="92"/>
        <v>#DIV/0!</v>
      </c>
      <c r="CI141" s="865" t="e">
        <f t="shared" si="92"/>
        <v>#DIV/0!</v>
      </c>
      <c r="CK141" s="825"/>
    </row>
    <row r="142" spans="2:89" ht="28.5" x14ac:dyDescent="0.2">
      <c r="B142" s="851" t="s">
        <v>621</v>
      </c>
      <c r="C142" s="859" t="s">
        <v>143</v>
      </c>
      <c r="D142" s="860" t="s">
        <v>622</v>
      </c>
      <c r="E142" s="861" t="s">
        <v>144</v>
      </c>
      <c r="F142" s="862">
        <v>1</v>
      </c>
      <c r="G142" s="863">
        <f>(((G136-G147)+(G137-G148))*1000000)/((G169+G170)*1000)</f>
        <v>123.3766233766234</v>
      </c>
      <c r="H142" s="863">
        <f t="shared" ref="H142:BS142" si="93">(((H136-H147)+(H137-H148))*1000000)/((H169+H170)*1000)</f>
        <v>157.08970649028524</v>
      </c>
      <c r="I142" s="863">
        <f t="shared" si="93"/>
        <v>137.29977116704811</v>
      </c>
      <c r="J142" s="863">
        <f t="shared" si="93"/>
        <v>130.77075490390328</v>
      </c>
      <c r="K142" s="863">
        <f t="shared" si="93"/>
        <v>128.00574231367386</v>
      </c>
      <c r="L142" s="863">
        <f t="shared" si="93"/>
        <v>111.95335276967928</v>
      </c>
      <c r="M142" s="864">
        <f t="shared" si="93"/>
        <v>112.61517461039701</v>
      </c>
      <c r="N142" s="864">
        <f t="shared" si="93"/>
        <v>112.13500610636174</v>
      </c>
      <c r="O142" s="864">
        <f t="shared" si="93"/>
        <v>114.05160004429189</v>
      </c>
      <c r="P142" s="864">
        <f t="shared" si="93"/>
        <v>113.74930977360575</v>
      </c>
      <c r="Q142" s="864">
        <f t="shared" si="93"/>
        <v>113.44861768917282</v>
      </c>
      <c r="R142" s="864">
        <f t="shared" si="93"/>
        <v>113.14951115017027</v>
      </c>
      <c r="S142" s="864">
        <f t="shared" si="93"/>
        <v>113.94762791716884</v>
      </c>
      <c r="T142" s="864">
        <f t="shared" si="93"/>
        <v>113.64878155392853</v>
      </c>
      <c r="U142" s="864">
        <f t="shared" si="93"/>
        <v>113.35149863760218</v>
      </c>
      <c r="V142" s="864">
        <f t="shared" si="93"/>
        <v>114.14284161321883</v>
      </c>
      <c r="W142" s="864">
        <f t="shared" si="93"/>
        <v>113.84582023202863</v>
      </c>
      <c r="X142" s="864">
        <f t="shared" si="93"/>
        <v>113.55034065102195</v>
      </c>
      <c r="Y142" s="864">
        <f t="shared" si="93"/>
        <v>114.33502319059433</v>
      </c>
      <c r="Z142" s="864">
        <f t="shared" si="93"/>
        <v>114.03980634749865</v>
      </c>
      <c r="AA142" s="864">
        <f t="shared" si="93"/>
        <v>113.74611009764996</v>
      </c>
      <c r="AB142" s="864">
        <f t="shared" si="93"/>
        <v>113.45392272289415</v>
      </c>
      <c r="AC142" s="864">
        <f t="shared" si="93"/>
        <v>114.23081029144871</v>
      </c>
      <c r="AD142" s="864">
        <f t="shared" si="93"/>
        <v>113.93887764881269</v>
      </c>
      <c r="AE142" s="864">
        <f t="shared" si="93"/>
        <v>113.64843335103558</v>
      </c>
      <c r="AF142" s="864">
        <f t="shared" si="93"/>
        <v>114.41890030723593</v>
      </c>
      <c r="AG142" s="864">
        <f t="shared" si="93"/>
        <v>114.12871182500264</v>
      </c>
      <c r="AH142" s="864">
        <f t="shared" si="93"/>
        <v>113.83999156740803</v>
      </c>
      <c r="AI142" s="864">
        <f t="shared" si="93"/>
        <v>114.60414257175901</v>
      </c>
      <c r="AJ142" s="864">
        <f t="shared" si="93"/>
        <v>114.31567907708443</v>
      </c>
      <c r="AK142" s="864">
        <f t="shared" si="93"/>
        <v>114.02866408620149</v>
      </c>
      <c r="AL142" s="864" t="e">
        <f t="shared" si="93"/>
        <v>#DIV/0!</v>
      </c>
      <c r="AM142" s="864" t="e">
        <f t="shared" si="93"/>
        <v>#DIV/0!</v>
      </c>
      <c r="AN142" s="864" t="e">
        <f t="shared" si="93"/>
        <v>#DIV/0!</v>
      </c>
      <c r="AO142" s="864" t="e">
        <f t="shared" si="93"/>
        <v>#DIV/0!</v>
      </c>
      <c r="AP142" s="864" t="e">
        <f t="shared" si="93"/>
        <v>#DIV/0!</v>
      </c>
      <c r="AQ142" s="864" t="e">
        <f t="shared" si="93"/>
        <v>#DIV/0!</v>
      </c>
      <c r="AR142" s="864" t="e">
        <f t="shared" si="93"/>
        <v>#DIV/0!</v>
      </c>
      <c r="AS142" s="864" t="e">
        <f t="shared" si="93"/>
        <v>#DIV/0!</v>
      </c>
      <c r="AT142" s="864" t="e">
        <f t="shared" si="93"/>
        <v>#DIV/0!</v>
      </c>
      <c r="AU142" s="864" t="e">
        <f t="shared" si="93"/>
        <v>#DIV/0!</v>
      </c>
      <c r="AV142" s="864" t="e">
        <f t="shared" si="93"/>
        <v>#DIV/0!</v>
      </c>
      <c r="AW142" s="864" t="e">
        <f t="shared" si="93"/>
        <v>#DIV/0!</v>
      </c>
      <c r="AX142" s="864" t="e">
        <f t="shared" si="93"/>
        <v>#DIV/0!</v>
      </c>
      <c r="AY142" s="864" t="e">
        <f t="shared" si="93"/>
        <v>#DIV/0!</v>
      </c>
      <c r="AZ142" s="864" t="e">
        <f t="shared" si="93"/>
        <v>#DIV/0!</v>
      </c>
      <c r="BA142" s="864" t="e">
        <f t="shared" si="93"/>
        <v>#DIV/0!</v>
      </c>
      <c r="BB142" s="864" t="e">
        <f t="shared" si="93"/>
        <v>#DIV/0!</v>
      </c>
      <c r="BC142" s="864" t="e">
        <f t="shared" si="93"/>
        <v>#DIV/0!</v>
      </c>
      <c r="BD142" s="864" t="e">
        <f t="shared" si="93"/>
        <v>#DIV/0!</v>
      </c>
      <c r="BE142" s="864" t="e">
        <f t="shared" si="93"/>
        <v>#DIV/0!</v>
      </c>
      <c r="BF142" s="864" t="e">
        <f t="shared" si="93"/>
        <v>#DIV/0!</v>
      </c>
      <c r="BG142" s="864" t="e">
        <f t="shared" si="93"/>
        <v>#DIV/0!</v>
      </c>
      <c r="BH142" s="864" t="e">
        <f t="shared" si="93"/>
        <v>#DIV/0!</v>
      </c>
      <c r="BI142" s="864" t="e">
        <f t="shared" si="93"/>
        <v>#DIV/0!</v>
      </c>
      <c r="BJ142" s="864" t="e">
        <f t="shared" si="93"/>
        <v>#DIV/0!</v>
      </c>
      <c r="BK142" s="864" t="e">
        <f t="shared" si="93"/>
        <v>#DIV/0!</v>
      </c>
      <c r="BL142" s="864" t="e">
        <f t="shared" si="93"/>
        <v>#DIV/0!</v>
      </c>
      <c r="BM142" s="864" t="e">
        <f t="shared" si="93"/>
        <v>#DIV/0!</v>
      </c>
      <c r="BN142" s="864" t="e">
        <f t="shared" si="93"/>
        <v>#DIV/0!</v>
      </c>
      <c r="BO142" s="864" t="e">
        <f t="shared" si="93"/>
        <v>#DIV/0!</v>
      </c>
      <c r="BP142" s="864" t="e">
        <f t="shared" si="93"/>
        <v>#DIV/0!</v>
      </c>
      <c r="BQ142" s="864" t="e">
        <f t="shared" si="93"/>
        <v>#DIV/0!</v>
      </c>
      <c r="BR142" s="864" t="e">
        <f t="shared" si="93"/>
        <v>#DIV/0!</v>
      </c>
      <c r="BS142" s="864" t="e">
        <f t="shared" si="93"/>
        <v>#DIV/0!</v>
      </c>
      <c r="BT142" s="864" t="e">
        <f t="shared" ref="BT142:CI142" si="94">(((BT136-BT147)+(BT137-BT148))*1000000)/((BT169+BT170)*1000)</f>
        <v>#DIV/0!</v>
      </c>
      <c r="BU142" s="864" t="e">
        <f t="shared" si="94"/>
        <v>#DIV/0!</v>
      </c>
      <c r="BV142" s="864" t="e">
        <f t="shared" si="94"/>
        <v>#DIV/0!</v>
      </c>
      <c r="BW142" s="864" t="e">
        <f t="shared" si="94"/>
        <v>#DIV/0!</v>
      </c>
      <c r="BX142" s="864" t="e">
        <f t="shared" si="94"/>
        <v>#DIV/0!</v>
      </c>
      <c r="BY142" s="864" t="e">
        <f t="shared" si="94"/>
        <v>#DIV/0!</v>
      </c>
      <c r="BZ142" s="864" t="e">
        <f t="shared" si="94"/>
        <v>#DIV/0!</v>
      </c>
      <c r="CA142" s="864" t="e">
        <f t="shared" si="94"/>
        <v>#DIV/0!</v>
      </c>
      <c r="CB142" s="864" t="e">
        <f t="shared" si="94"/>
        <v>#DIV/0!</v>
      </c>
      <c r="CC142" s="864" t="e">
        <f t="shared" si="94"/>
        <v>#DIV/0!</v>
      </c>
      <c r="CD142" s="864" t="e">
        <f t="shared" si="94"/>
        <v>#DIV/0!</v>
      </c>
      <c r="CE142" s="864" t="e">
        <f t="shared" si="94"/>
        <v>#DIV/0!</v>
      </c>
      <c r="CF142" s="864" t="e">
        <f t="shared" si="94"/>
        <v>#DIV/0!</v>
      </c>
      <c r="CG142" s="864" t="e">
        <f t="shared" si="94"/>
        <v>#DIV/0!</v>
      </c>
      <c r="CH142" s="864" t="e">
        <f t="shared" si="94"/>
        <v>#DIV/0!</v>
      </c>
      <c r="CI142" s="865" t="e">
        <f t="shared" si="94"/>
        <v>#DIV/0!</v>
      </c>
      <c r="CK142" s="825"/>
    </row>
    <row r="143" spans="2:89" x14ac:dyDescent="0.2">
      <c r="B143" s="851" t="s">
        <v>623</v>
      </c>
      <c r="C143" s="859" t="s">
        <v>411</v>
      </c>
      <c r="D143" s="860" t="s">
        <v>624</v>
      </c>
      <c r="E143" s="861" t="s">
        <v>141</v>
      </c>
      <c r="F143" s="862">
        <v>2</v>
      </c>
      <c r="G143" s="669">
        <f t="shared" ref="G143:AL143" si="95">G53+G111</f>
        <v>0</v>
      </c>
      <c r="H143" s="669">
        <f t="shared" si="95"/>
        <v>0</v>
      </c>
      <c r="I143" s="669">
        <f t="shared" si="95"/>
        <v>0</v>
      </c>
      <c r="J143" s="669">
        <f t="shared" si="95"/>
        <v>0</v>
      </c>
      <c r="K143" s="669">
        <f t="shared" si="95"/>
        <v>0</v>
      </c>
      <c r="L143" s="669">
        <f t="shared" si="95"/>
        <v>0</v>
      </c>
      <c r="M143" s="831">
        <f t="shared" si="95"/>
        <v>0</v>
      </c>
      <c r="N143" s="831">
        <f t="shared" si="95"/>
        <v>0</v>
      </c>
      <c r="O143" s="831">
        <f t="shared" si="95"/>
        <v>0</v>
      </c>
      <c r="P143" s="831">
        <f t="shared" si="95"/>
        <v>0</v>
      </c>
      <c r="Q143" s="831">
        <f t="shared" si="95"/>
        <v>0</v>
      </c>
      <c r="R143" s="831">
        <f t="shared" si="95"/>
        <v>0</v>
      </c>
      <c r="S143" s="831">
        <f t="shared" si="95"/>
        <v>0</v>
      </c>
      <c r="T143" s="831">
        <f t="shared" si="95"/>
        <v>0</v>
      </c>
      <c r="U143" s="831">
        <f t="shared" si="95"/>
        <v>0</v>
      </c>
      <c r="V143" s="831">
        <f t="shared" si="95"/>
        <v>0</v>
      </c>
      <c r="W143" s="831">
        <f t="shared" si="95"/>
        <v>0</v>
      </c>
      <c r="X143" s="831">
        <f t="shared" si="95"/>
        <v>0</v>
      </c>
      <c r="Y143" s="831">
        <f t="shared" si="95"/>
        <v>0</v>
      </c>
      <c r="Z143" s="831">
        <f t="shared" si="95"/>
        <v>0</v>
      </c>
      <c r="AA143" s="831">
        <f t="shared" si="95"/>
        <v>0</v>
      </c>
      <c r="AB143" s="831">
        <f t="shared" si="95"/>
        <v>0</v>
      </c>
      <c r="AC143" s="831">
        <f t="shared" si="95"/>
        <v>0</v>
      </c>
      <c r="AD143" s="831">
        <f t="shared" si="95"/>
        <v>0</v>
      </c>
      <c r="AE143" s="831">
        <f t="shared" si="95"/>
        <v>0</v>
      </c>
      <c r="AF143" s="831">
        <f t="shared" si="95"/>
        <v>0</v>
      </c>
      <c r="AG143" s="831">
        <f t="shared" si="95"/>
        <v>0</v>
      </c>
      <c r="AH143" s="831">
        <f t="shared" si="95"/>
        <v>0</v>
      </c>
      <c r="AI143" s="831">
        <f t="shared" si="95"/>
        <v>0</v>
      </c>
      <c r="AJ143" s="831">
        <f t="shared" si="95"/>
        <v>0</v>
      </c>
      <c r="AK143" s="831">
        <f t="shared" si="95"/>
        <v>0</v>
      </c>
      <c r="AL143" s="831">
        <f t="shared" si="95"/>
        <v>0</v>
      </c>
      <c r="AM143" s="831">
        <f t="shared" ref="AM143:BR143" si="96">AM53+AM111</f>
        <v>0</v>
      </c>
      <c r="AN143" s="831">
        <f t="shared" si="96"/>
        <v>0</v>
      </c>
      <c r="AO143" s="831">
        <f t="shared" si="96"/>
        <v>0</v>
      </c>
      <c r="AP143" s="831">
        <f t="shared" si="96"/>
        <v>0</v>
      </c>
      <c r="AQ143" s="831">
        <f t="shared" si="96"/>
        <v>0</v>
      </c>
      <c r="AR143" s="831">
        <f t="shared" si="96"/>
        <v>0</v>
      </c>
      <c r="AS143" s="831">
        <f t="shared" si="96"/>
        <v>0</v>
      </c>
      <c r="AT143" s="831">
        <f t="shared" si="96"/>
        <v>0</v>
      </c>
      <c r="AU143" s="831">
        <f t="shared" si="96"/>
        <v>0</v>
      </c>
      <c r="AV143" s="831">
        <f t="shared" si="96"/>
        <v>0</v>
      </c>
      <c r="AW143" s="831">
        <f t="shared" si="96"/>
        <v>0</v>
      </c>
      <c r="AX143" s="831">
        <f t="shared" si="96"/>
        <v>0</v>
      </c>
      <c r="AY143" s="831">
        <f t="shared" si="96"/>
        <v>0</v>
      </c>
      <c r="AZ143" s="831">
        <f t="shared" si="96"/>
        <v>0</v>
      </c>
      <c r="BA143" s="831">
        <f t="shared" si="96"/>
        <v>0</v>
      </c>
      <c r="BB143" s="831">
        <f t="shared" si="96"/>
        <v>0</v>
      </c>
      <c r="BC143" s="831">
        <f t="shared" si="96"/>
        <v>0</v>
      </c>
      <c r="BD143" s="831">
        <f t="shared" si="96"/>
        <v>0</v>
      </c>
      <c r="BE143" s="831">
        <f t="shared" si="96"/>
        <v>0</v>
      </c>
      <c r="BF143" s="831">
        <f t="shared" si="96"/>
        <v>0</v>
      </c>
      <c r="BG143" s="831">
        <f t="shared" si="96"/>
        <v>0</v>
      </c>
      <c r="BH143" s="831">
        <f t="shared" si="96"/>
        <v>0</v>
      </c>
      <c r="BI143" s="831">
        <f t="shared" si="96"/>
        <v>0</v>
      </c>
      <c r="BJ143" s="831">
        <f t="shared" si="96"/>
        <v>0</v>
      </c>
      <c r="BK143" s="831">
        <f t="shared" si="96"/>
        <v>0</v>
      </c>
      <c r="BL143" s="831">
        <f t="shared" si="96"/>
        <v>0</v>
      </c>
      <c r="BM143" s="831">
        <f t="shared" si="96"/>
        <v>0</v>
      </c>
      <c r="BN143" s="831">
        <f t="shared" si="96"/>
        <v>0</v>
      </c>
      <c r="BO143" s="831">
        <f t="shared" si="96"/>
        <v>0</v>
      </c>
      <c r="BP143" s="831">
        <f t="shared" si="96"/>
        <v>0</v>
      </c>
      <c r="BQ143" s="831">
        <f t="shared" si="96"/>
        <v>0</v>
      </c>
      <c r="BR143" s="831">
        <f t="shared" si="96"/>
        <v>0</v>
      </c>
      <c r="BS143" s="831">
        <f t="shared" ref="BS143:CI143" si="97">BS53+BS111</f>
        <v>0</v>
      </c>
      <c r="BT143" s="831">
        <f t="shared" si="97"/>
        <v>0</v>
      </c>
      <c r="BU143" s="831">
        <f t="shared" si="97"/>
        <v>0</v>
      </c>
      <c r="BV143" s="831">
        <f t="shared" si="97"/>
        <v>0</v>
      </c>
      <c r="BW143" s="831">
        <f t="shared" si="97"/>
        <v>0</v>
      </c>
      <c r="BX143" s="831">
        <f t="shared" si="97"/>
        <v>0</v>
      </c>
      <c r="BY143" s="831">
        <f t="shared" si="97"/>
        <v>0</v>
      </c>
      <c r="BZ143" s="831">
        <f t="shared" si="97"/>
        <v>0</v>
      </c>
      <c r="CA143" s="831">
        <f t="shared" si="97"/>
        <v>0</v>
      </c>
      <c r="CB143" s="831">
        <f t="shared" si="97"/>
        <v>0</v>
      </c>
      <c r="CC143" s="831">
        <f t="shared" si="97"/>
        <v>0</v>
      </c>
      <c r="CD143" s="831">
        <f t="shared" si="97"/>
        <v>0</v>
      </c>
      <c r="CE143" s="831">
        <f t="shared" si="97"/>
        <v>0</v>
      </c>
      <c r="CF143" s="831">
        <f t="shared" si="97"/>
        <v>0</v>
      </c>
      <c r="CG143" s="831">
        <f t="shared" si="97"/>
        <v>0</v>
      </c>
      <c r="CH143" s="831">
        <f t="shared" si="97"/>
        <v>0</v>
      </c>
      <c r="CI143" s="832">
        <f t="shared" si="97"/>
        <v>0</v>
      </c>
      <c r="CK143" s="825"/>
    </row>
    <row r="144" spans="2:89" x14ac:dyDescent="0.2">
      <c r="B144" s="866" t="s">
        <v>625</v>
      </c>
      <c r="C144" s="867" t="s">
        <v>413</v>
      </c>
      <c r="D144" s="868" t="s">
        <v>626</v>
      </c>
      <c r="E144" s="869" t="s">
        <v>141</v>
      </c>
      <c r="F144" s="870">
        <v>2</v>
      </c>
      <c r="G144" s="842">
        <f t="shared" ref="G144:AL144" si="98">G54+G112</f>
        <v>0.01</v>
      </c>
      <c r="H144" s="842">
        <f t="shared" si="98"/>
        <v>0.01</v>
      </c>
      <c r="I144" s="842">
        <f t="shared" si="98"/>
        <v>1E-3</v>
      </c>
      <c r="J144" s="842">
        <f t="shared" si="98"/>
        <v>1.2E-2</v>
      </c>
      <c r="K144" s="842">
        <f t="shared" si="98"/>
        <v>3.6999999999999998E-2</v>
      </c>
      <c r="L144" s="842">
        <f t="shared" si="98"/>
        <v>1.2E-2</v>
      </c>
      <c r="M144" s="871">
        <f t="shared" si="98"/>
        <v>1.2E-2</v>
      </c>
      <c r="N144" s="871">
        <f t="shared" si="98"/>
        <v>1.2E-2</v>
      </c>
      <c r="O144" s="871">
        <f t="shared" si="98"/>
        <v>3.6999999999999998E-2</v>
      </c>
      <c r="P144" s="871">
        <f t="shared" si="98"/>
        <v>3.6999999999999998E-2</v>
      </c>
      <c r="Q144" s="871">
        <f t="shared" si="98"/>
        <v>1.2E-2</v>
      </c>
      <c r="R144" s="871">
        <f t="shared" si="98"/>
        <v>2.7E-2</v>
      </c>
      <c r="S144" s="871">
        <f t="shared" si="98"/>
        <v>1.2E-2</v>
      </c>
      <c r="T144" s="871">
        <f t="shared" si="98"/>
        <v>3.6999999999999998E-2</v>
      </c>
      <c r="U144" s="871">
        <f t="shared" si="98"/>
        <v>1.2E-2</v>
      </c>
      <c r="V144" s="871">
        <f t="shared" si="98"/>
        <v>1.2E-2</v>
      </c>
      <c r="W144" s="871">
        <f t="shared" si="98"/>
        <v>1.2E-2</v>
      </c>
      <c r="X144" s="871">
        <f t="shared" si="98"/>
        <v>3.6999999999999998E-2</v>
      </c>
      <c r="Y144" s="871">
        <f t="shared" si="98"/>
        <v>3.6999999999999998E-2</v>
      </c>
      <c r="Z144" s="871">
        <f t="shared" si="98"/>
        <v>1.2E-2</v>
      </c>
      <c r="AA144" s="871">
        <f t="shared" si="98"/>
        <v>2.7E-2</v>
      </c>
      <c r="AB144" s="871">
        <f t="shared" si="98"/>
        <v>1.2E-2</v>
      </c>
      <c r="AC144" s="871">
        <f t="shared" si="98"/>
        <v>3.6999999999999998E-2</v>
      </c>
      <c r="AD144" s="871">
        <f t="shared" si="98"/>
        <v>1.2E-2</v>
      </c>
      <c r="AE144" s="871">
        <f t="shared" si="98"/>
        <v>1.2E-2</v>
      </c>
      <c r="AF144" s="871">
        <f t="shared" si="98"/>
        <v>1.2E-2</v>
      </c>
      <c r="AG144" s="871">
        <f t="shared" si="98"/>
        <v>1.2E-2</v>
      </c>
      <c r="AH144" s="871">
        <f t="shared" si="98"/>
        <v>3.6999999999999998E-2</v>
      </c>
      <c r="AI144" s="871">
        <f t="shared" si="98"/>
        <v>3.6999999999999998E-2</v>
      </c>
      <c r="AJ144" s="871">
        <f t="shared" si="98"/>
        <v>1.2E-2</v>
      </c>
      <c r="AK144" s="871">
        <f t="shared" si="98"/>
        <v>2.7E-2</v>
      </c>
      <c r="AL144" s="871">
        <f t="shared" si="98"/>
        <v>0</v>
      </c>
      <c r="AM144" s="871">
        <f t="shared" ref="AM144:BR144" si="99">AM54+AM112</f>
        <v>0</v>
      </c>
      <c r="AN144" s="871">
        <f t="shared" si="99"/>
        <v>0</v>
      </c>
      <c r="AO144" s="871">
        <f t="shared" si="99"/>
        <v>0</v>
      </c>
      <c r="AP144" s="871">
        <f t="shared" si="99"/>
        <v>0</v>
      </c>
      <c r="AQ144" s="871">
        <f t="shared" si="99"/>
        <v>0</v>
      </c>
      <c r="AR144" s="871">
        <f t="shared" si="99"/>
        <v>0</v>
      </c>
      <c r="AS144" s="871">
        <f t="shared" si="99"/>
        <v>0</v>
      </c>
      <c r="AT144" s="871">
        <f t="shared" si="99"/>
        <v>0</v>
      </c>
      <c r="AU144" s="871">
        <f t="shared" si="99"/>
        <v>0</v>
      </c>
      <c r="AV144" s="871">
        <f t="shared" si="99"/>
        <v>0</v>
      </c>
      <c r="AW144" s="871">
        <f t="shared" si="99"/>
        <v>0</v>
      </c>
      <c r="AX144" s="871">
        <f t="shared" si="99"/>
        <v>0</v>
      </c>
      <c r="AY144" s="871">
        <f t="shared" si="99"/>
        <v>0</v>
      </c>
      <c r="AZ144" s="871">
        <f t="shared" si="99"/>
        <v>0</v>
      </c>
      <c r="BA144" s="871">
        <f t="shared" si="99"/>
        <v>0</v>
      </c>
      <c r="BB144" s="871">
        <f t="shared" si="99"/>
        <v>0</v>
      </c>
      <c r="BC144" s="871">
        <f t="shared" si="99"/>
        <v>0</v>
      </c>
      <c r="BD144" s="871">
        <f t="shared" si="99"/>
        <v>0</v>
      </c>
      <c r="BE144" s="871">
        <f t="shared" si="99"/>
        <v>0</v>
      </c>
      <c r="BF144" s="871">
        <f t="shared" si="99"/>
        <v>0</v>
      </c>
      <c r="BG144" s="871">
        <f t="shared" si="99"/>
        <v>0</v>
      </c>
      <c r="BH144" s="871">
        <f t="shared" si="99"/>
        <v>0</v>
      </c>
      <c r="BI144" s="871">
        <f t="shared" si="99"/>
        <v>0</v>
      </c>
      <c r="BJ144" s="871">
        <f t="shared" si="99"/>
        <v>0</v>
      </c>
      <c r="BK144" s="871">
        <f t="shared" si="99"/>
        <v>0</v>
      </c>
      <c r="BL144" s="871">
        <f t="shared" si="99"/>
        <v>0</v>
      </c>
      <c r="BM144" s="871">
        <f t="shared" si="99"/>
        <v>0</v>
      </c>
      <c r="BN144" s="871">
        <f t="shared" si="99"/>
        <v>0</v>
      </c>
      <c r="BO144" s="871">
        <f t="shared" si="99"/>
        <v>0</v>
      </c>
      <c r="BP144" s="871">
        <f t="shared" si="99"/>
        <v>0</v>
      </c>
      <c r="BQ144" s="871">
        <f t="shared" si="99"/>
        <v>0</v>
      </c>
      <c r="BR144" s="871">
        <f t="shared" si="99"/>
        <v>0</v>
      </c>
      <c r="BS144" s="871">
        <f t="shared" ref="BS144:CI144" si="100">BS54+BS112</f>
        <v>0</v>
      </c>
      <c r="BT144" s="871">
        <f t="shared" si="100"/>
        <v>0</v>
      </c>
      <c r="BU144" s="871">
        <f t="shared" si="100"/>
        <v>0</v>
      </c>
      <c r="BV144" s="871">
        <f t="shared" si="100"/>
        <v>0</v>
      </c>
      <c r="BW144" s="871">
        <f t="shared" si="100"/>
        <v>0</v>
      </c>
      <c r="BX144" s="871">
        <f t="shared" si="100"/>
        <v>0</v>
      </c>
      <c r="BY144" s="871">
        <f t="shared" si="100"/>
        <v>0</v>
      </c>
      <c r="BZ144" s="871">
        <f t="shared" si="100"/>
        <v>0</v>
      </c>
      <c r="CA144" s="871">
        <f t="shared" si="100"/>
        <v>0</v>
      </c>
      <c r="CB144" s="871">
        <f t="shared" si="100"/>
        <v>0</v>
      </c>
      <c r="CC144" s="871">
        <f t="shared" si="100"/>
        <v>0</v>
      </c>
      <c r="CD144" s="871">
        <f t="shared" si="100"/>
        <v>0</v>
      </c>
      <c r="CE144" s="871">
        <f t="shared" si="100"/>
        <v>0</v>
      </c>
      <c r="CF144" s="871">
        <f t="shared" si="100"/>
        <v>0</v>
      </c>
      <c r="CG144" s="871">
        <f t="shared" si="100"/>
        <v>0</v>
      </c>
      <c r="CH144" s="871">
        <f t="shared" si="100"/>
        <v>0</v>
      </c>
      <c r="CI144" s="872">
        <f t="shared" si="100"/>
        <v>0</v>
      </c>
      <c r="CK144" s="825"/>
    </row>
    <row r="145" spans="2:89" x14ac:dyDescent="0.2">
      <c r="B145" s="818" t="s">
        <v>627</v>
      </c>
      <c r="C145" s="819" t="s">
        <v>415</v>
      </c>
      <c r="D145" s="820" t="s">
        <v>628</v>
      </c>
      <c r="E145" s="821" t="s">
        <v>141</v>
      </c>
      <c r="F145" s="822">
        <v>2</v>
      </c>
      <c r="G145" s="848">
        <f t="shared" ref="G145:AL145" si="101">G55+G113</f>
        <v>0</v>
      </c>
      <c r="H145" s="848">
        <f t="shared" si="101"/>
        <v>0.01</v>
      </c>
      <c r="I145" s="848">
        <f t="shared" si="101"/>
        <v>5.0000000000000001E-3</v>
      </c>
      <c r="J145" s="848">
        <f t="shared" si="101"/>
        <v>0.01</v>
      </c>
      <c r="K145" s="848">
        <f t="shared" si="101"/>
        <v>0.03</v>
      </c>
      <c r="L145" s="848">
        <f t="shared" si="101"/>
        <v>0.03</v>
      </c>
      <c r="M145" s="849">
        <f t="shared" si="101"/>
        <v>0.03</v>
      </c>
      <c r="N145" s="849">
        <f t="shared" si="101"/>
        <v>0.03</v>
      </c>
      <c r="O145" s="849">
        <f t="shared" si="101"/>
        <v>0.03</v>
      </c>
      <c r="P145" s="849">
        <f t="shared" si="101"/>
        <v>0.03</v>
      </c>
      <c r="Q145" s="849">
        <f t="shared" si="101"/>
        <v>0.03</v>
      </c>
      <c r="R145" s="849">
        <f t="shared" si="101"/>
        <v>0.03</v>
      </c>
      <c r="S145" s="849">
        <f t="shared" si="101"/>
        <v>0.03</v>
      </c>
      <c r="T145" s="849">
        <f t="shared" si="101"/>
        <v>0.03</v>
      </c>
      <c r="U145" s="849">
        <f t="shared" si="101"/>
        <v>0.03</v>
      </c>
      <c r="V145" s="849">
        <f t="shared" si="101"/>
        <v>0.03</v>
      </c>
      <c r="W145" s="849">
        <f t="shared" si="101"/>
        <v>0.03</v>
      </c>
      <c r="X145" s="849">
        <f t="shared" si="101"/>
        <v>0.03</v>
      </c>
      <c r="Y145" s="849">
        <f t="shared" si="101"/>
        <v>0.03</v>
      </c>
      <c r="Z145" s="849">
        <f t="shared" si="101"/>
        <v>0.03</v>
      </c>
      <c r="AA145" s="849">
        <f t="shared" si="101"/>
        <v>0.03</v>
      </c>
      <c r="AB145" s="849">
        <f t="shared" si="101"/>
        <v>0.03</v>
      </c>
      <c r="AC145" s="849">
        <f t="shared" si="101"/>
        <v>0.03</v>
      </c>
      <c r="AD145" s="849">
        <f t="shared" si="101"/>
        <v>0.03</v>
      </c>
      <c r="AE145" s="849">
        <f t="shared" si="101"/>
        <v>0.03</v>
      </c>
      <c r="AF145" s="849">
        <f t="shared" si="101"/>
        <v>0.03</v>
      </c>
      <c r="AG145" s="849">
        <f t="shared" si="101"/>
        <v>0.03</v>
      </c>
      <c r="AH145" s="849">
        <f t="shared" si="101"/>
        <v>0.03</v>
      </c>
      <c r="AI145" s="849">
        <f t="shared" si="101"/>
        <v>0.03</v>
      </c>
      <c r="AJ145" s="849">
        <f t="shared" si="101"/>
        <v>0.03</v>
      </c>
      <c r="AK145" s="849">
        <f t="shared" si="101"/>
        <v>0.03</v>
      </c>
      <c r="AL145" s="849">
        <f t="shared" si="101"/>
        <v>0</v>
      </c>
      <c r="AM145" s="849">
        <f t="shared" ref="AM145:BR145" si="102">AM55+AM113</f>
        <v>0</v>
      </c>
      <c r="AN145" s="849">
        <f t="shared" si="102"/>
        <v>0</v>
      </c>
      <c r="AO145" s="849">
        <f t="shared" si="102"/>
        <v>0</v>
      </c>
      <c r="AP145" s="849">
        <f t="shared" si="102"/>
        <v>0</v>
      </c>
      <c r="AQ145" s="849">
        <f t="shared" si="102"/>
        <v>0</v>
      </c>
      <c r="AR145" s="849">
        <f t="shared" si="102"/>
        <v>0</v>
      </c>
      <c r="AS145" s="849">
        <f t="shared" si="102"/>
        <v>0</v>
      </c>
      <c r="AT145" s="849">
        <f t="shared" si="102"/>
        <v>0</v>
      </c>
      <c r="AU145" s="849">
        <f t="shared" si="102"/>
        <v>0</v>
      </c>
      <c r="AV145" s="849">
        <f t="shared" si="102"/>
        <v>0</v>
      </c>
      <c r="AW145" s="849">
        <f t="shared" si="102"/>
        <v>0</v>
      </c>
      <c r="AX145" s="849">
        <f t="shared" si="102"/>
        <v>0</v>
      </c>
      <c r="AY145" s="849">
        <f t="shared" si="102"/>
        <v>0</v>
      </c>
      <c r="AZ145" s="849">
        <f t="shared" si="102"/>
        <v>0</v>
      </c>
      <c r="BA145" s="849">
        <f t="shared" si="102"/>
        <v>0</v>
      </c>
      <c r="BB145" s="849">
        <f t="shared" si="102"/>
        <v>0</v>
      </c>
      <c r="BC145" s="849">
        <f t="shared" si="102"/>
        <v>0</v>
      </c>
      <c r="BD145" s="849">
        <f t="shared" si="102"/>
        <v>0</v>
      </c>
      <c r="BE145" s="849">
        <f t="shared" si="102"/>
        <v>0</v>
      </c>
      <c r="BF145" s="849">
        <f t="shared" si="102"/>
        <v>0</v>
      </c>
      <c r="BG145" s="849">
        <f t="shared" si="102"/>
        <v>0</v>
      </c>
      <c r="BH145" s="849">
        <f t="shared" si="102"/>
        <v>0</v>
      </c>
      <c r="BI145" s="849">
        <f t="shared" si="102"/>
        <v>0</v>
      </c>
      <c r="BJ145" s="849">
        <f t="shared" si="102"/>
        <v>0</v>
      </c>
      <c r="BK145" s="849">
        <f t="shared" si="102"/>
        <v>0</v>
      </c>
      <c r="BL145" s="849">
        <f t="shared" si="102"/>
        <v>0</v>
      </c>
      <c r="BM145" s="849">
        <f t="shared" si="102"/>
        <v>0</v>
      </c>
      <c r="BN145" s="849">
        <f t="shared" si="102"/>
        <v>0</v>
      </c>
      <c r="BO145" s="849">
        <f t="shared" si="102"/>
        <v>0</v>
      </c>
      <c r="BP145" s="849">
        <f t="shared" si="102"/>
        <v>0</v>
      </c>
      <c r="BQ145" s="849">
        <f t="shared" si="102"/>
        <v>0</v>
      </c>
      <c r="BR145" s="849">
        <f t="shared" si="102"/>
        <v>0</v>
      </c>
      <c r="BS145" s="849">
        <f t="shared" ref="BS145:CI145" si="103">BS55+BS113</f>
        <v>0</v>
      </c>
      <c r="BT145" s="849">
        <f t="shared" si="103"/>
        <v>0</v>
      </c>
      <c r="BU145" s="849">
        <f t="shared" si="103"/>
        <v>0</v>
      </c>
      <c r="BV145" s="849">
        <f t="shared" si="103"/>
        <v>0</v>
      </c>
      <c r="BW145" s="849">
        <f t="shared" si="103"/>
        <v>0</v>
      </c>
      <c r="BX145" s="849">
        <f t="shared" si="103"/>
        <v>0</v>
      </c>
      <c r="BY145" s="849">
        <f t="shared" si="103"/>
        <v>0</v>
      </c>
      <c r="BZ145" s="849">
        <f t="shared" si="103"/>
        <v>0</v>
      </c>
      <c r="CA145" s="849">
        <f t="shared" si="103"/>
        <v>0</v>
      </c>
      <c r="CB145" s="849">
        <f t="shared" si="103"/>
        <v>0</v>
      </c>
      <c r="CC145" s="849">
        <f t="shared" si="103"/>
        <v>0</v>
      </c>
      <c r="CD145" s="849">
        <f t="shared" si="103"/>
        <v>0</v>
      </c>
      <c r="CE145" s="849">
        <f t="shared" si="103"/>
        <v>0</v>
      </c>
      <c r="CF145" s="849">
        <f t="shared" si="103"/>
        <v>0</v>
      </c>
      <c r="CG145" s="849">
        <f t="shared" si="103"/>
        <v>0</v>
      </c>
      <c r="CH145" s="849">
        <f t="shared" si="103"/>
        <v>0</v>
      </c>
      <c r="CI145" s="850">
        <f t="shared" si="103"/>
        <v>0</v>
      </c>
      <c r="CK145" s="825"/>
    </row>
    <row r="146" spans="2:89" x14ac:dyDescent="0.2">
      <c r="B146" s="833" t="s">
        <v>629</v>
      </c>
      <c r="C146" s="834" t="s">
        <v>417</v>
      </c>
      <c r="D146" s="828" t="s">
        <v>630</v>
      </c>
      <c r="E146" s="829" t="s">
        <v>141</v>
      </c>
      <c r="F146" s="830">
        <v>2</v>
      </c>
      <c r="G146" s="669">
        <f t="shared" ref="G146:AL146" si="104">G56+G114</f>
        <v>0.01</v>
      </c>
      <c r="H146" s="669">
        <f t="shared" si="104"/>
        <v>7.0000000000000007E-2</v>
      </c>
      <c r="I146" s="669">
        <f t="shared" si="104"/>
        <v>7.0999999999999994E-2</v>
      </c>
      <c r="J146" s="669">
        <f t="shared" si="104"/>
        <v>0.13</v>
      </c>
      <c r="K146" s="669">
        <f t="shared" si="104"/>
        <v>0</v>
      </c>
      <c r="L146" s="669">
        <f t="shared" si="104"/>
        <v>0</v>
      </c>
      <c r="M146" s="831">
        <f t="shared" si="104"/>
        <v>0</v>
      </c>
      <c r="N146" s="831">
        <f t="shared" si="104"/>
        <v>0</v>
      </c>
      <c r="O146" s="831">
        <f t="shared" si="104"/>
        <v>0</v>
      </c>
      <c r="P146" s="831">
        <f t="shared" si="104"/>
        <v>0</v>
      </c>
      <c r="Q146" s="831">
        <f t="shared" si="104"/>
        <v>0</v>
      </c>
      <c r="R146" s="831">
        <f t="shared" si="104"/>
        <v>0</v>
      </c>
      <c r="S146" s="831">
        <f t="shared" si="104"/>
        <v>0</v>
      </c>
      <c r="T146" s="831">
        <f t="shared" si="104"/>
        <v>0</v>
      </c>
      <c r="U146" s="831">
        <f t="shared" si="104"/>
        <v>0</v>
      </c>
      <c r="V146" s="831">
        <f t="shared" si="104"/>
        <v>0</v>
      </c>
      <c r="W146" s="831">
        <f t="shared" si="104"/>
        <v>0</v>
      </c>
      <c r="X146" s="831">
        <f t="shared" si="104"/>
        <v>0</v>
      </c>
      <c r="Y146" s="831">
        <f t="shared" si="104"/>
        <v>0</v>
      </c>
      <c r="Z146" s="831">
        <f t="shared" si="104"/>
        <v>0</v>
      </c>
      <c r="AA146" s="831">
        <f t="shared" si="104"/>
        <v>0</v>
      </c>
      <c r="AB146" s="831">
        <f t="shared" si="104"/>
        <v>0</v>
      </c>
      <c r="AC146" s="831">
        <f t="shared" si="104"/>
        <v>0</v>
      </c>
      <c r="AD146" s="831">
        <f t="shared" si="104"/>
        <v>0</v>
      </c>
      <c r="AE146" s="831">
        <f t="shared" si="104"/>
        <v>0</v>
      </c>
      <c r="AF146" s="831">
        <f t="shared" si="104"/>
        <v>0</v>
      </c>
      <c r="AG146" s="831">
        <f t="shared" si="104"/>
        <v>0</v>
      </c>
      <c r="AH146" s="831">
        <f t="shared" si="104"/>
        <v>0</v>
      </c>
      <c r="AI146" s="831">
        <f t="shared" si="104"/>
        <v>0</v>
      </c>
      <c r="AJ146" s="831">
        <f t="shared" si="104"/>
        <v>0</v>
      </c>
      <c r="AK146" s="831">
        <f t="shared" si="104"/>
        <v>0</v>
      </c>
      <c r="AL146" s="831">
        <f t="shared" si="104"/>
        <v>0</v>
      </c>
      <c r="AM146" s="831">
        <f t="shared" ref="AM146:BR146" si="105">AM56+AM114</f>
        <v>0</v>
      </c>
      <c r="AN146" s="831">
        <f t="shared" si="105"/>
        <v>0</v>
      </c>
      <c r="AO146" s="831">
        <f t="shared" si="105"/>
        <v>0</v>
      </c>
      <c r="AP146" s="831">
        <f t="shared" si="105"/>
        <v>0</v>
      </c>
      <c r="AQ146" s="831">
        <f t="shared" si="105"/>
        <v>0</v>
      </c>
      <c r="AR146" s="831">
        <f t="shared" si="105"/>
        <v>0</v>
      </c>
      <c r="AS146" s="831">
        <f t="shared" si="105"/>
        <v>0</v>
      </c>
      <c r="AT146" s="831">
        <f t="shared" si="105"/>
        <v>0</v>
      </c>
      <c r="AU146" s="831">
        <f t="shared" si="105"/>
        <v>0</v>
      </c>
      <c r="AV146" s="831">
        <f t="shared" si="105"/>
        <v>0</v>
      </c>
      <c r="AW146" s="831">
        <f t="shared" si="105"/>
        <v>0</v>
      </c>
      <c r="AX146" s="831">
        <f t="shared" si="105"/>
        <v>0</v>
      </c>
      <c r="AY146" s="831">
        <f t="shared" si="105"/>
        <v>0</v>
      </c>
      <c r="AZ146" s="831">
        <f t="shared" si="105"/>
        <v>0</v>
      </c>
      <c r="BA146" s="831">
        <f t="shared" si="105"/>
        <v>0</v>
      </c>
      <c r="BB146" s="831">
        <f t="shared" si="105"/>
        <v>0</v>
      </c>
      <c r="BC146" s="831">
        <f t="shared" si="105"/>
        <v>0</v>
      </c>
      <c r="BD146" s="831">
        <f t="shared" si="105"/>
        <v>0</v>
      </c>
      <c r="BE146" s="831">
        <f t="shared" si="105"/>
        <v>0</v>
      </c>
      <c r="BF146" s="831">
        <f t="shared" si="105"/>
        <v>0</v>
      </c>
      <c r="BG146" s="831">
        <f t="shared" si="105"/>
        <v>0</v>
      </c>
      <c r="BH146" s="831">
        <f t="shared" si="105"/>
        <v>0</v>
      </c>
      <c r="BI146" s="831">
        <f t="shared" si="105"/>
        <v>0</v>
      </c>
      <c r="BJ146" s="831">
        <f t="shared" si="105"/>
        <v>0</v>
      </c>
      <c r="BK146" s="831">
        <f t="shared" si="105"/>
        <v>0</v>
      </c>
      <c r="BL146" s="831">
        <f t="shared" si="105"/>
        <v>0</v>
      </c>
      <c r="BM146" s="831">
        <f t="shared" si="105"/>
        <v>0</v>
      </c>
      <c r="BN146" s="831">
        <f t="shared" si="105"/>
        <v>0</v>
      </c>
      <c r="BO146" s="831">
        <f t="shared" si="105"/>
        <v>0</v>
      </c>
      <c r="BP146" s="831">
        <f t="shared" si="105"/>
        <v>0</v>
      </c>
      <c r="BQ146" s="831">
        <f t="shared" si="105"/>
        <v>0</v>
      </c>
      <c r="BR146" s="831">
        <f t="shared" si="105"/>
        <v>0</v>
      </c>
      <c r="BS146" s="831">
        <f t="shared" ref="BS146:CI146" si="106">BS56+BS114</f>
        <v>0</v>
      </c>
      <c r="BT146" s="831">
        <f t="shared" si="106"/>
        <v>0</v>
      </c>
      <c r="BU146" s="831">
        <f t="shared" si="106"/>
        <v>0</v>
      </c>
      <c r="BV146" s="831">
        <f t="shared" si="106"/>
        <v>0</v>
      </c>
      <c r="BW146" s="831">
        <f t="shared" si="106"/>
        <v>0</v>
      </c>
      <c r="BX146" s="831">
        <f t="shared" si="106"/>
        <v>0</v>
      </c>
      <c r="BY146" s="831">
        <f t="shared" si="106"/>
        <v>0</v>
      </c>
      <c r="BZ146" s="831">
        <f t="shared" si="106"/>
        <v>0</v>
      </c>
      <c r="CA146" s="831">
        <f t="shared" si="106"/>
        <v>0</v>
      </c>
      <c r="CB146" s="831">
        <f t="shared" si="106"/>
        <v>0</v>
      </c>
      <c r="CC146" s="831">
        <f t="shared" si="106"/>
        <v>0</v>
      </c>
      <c r="CD146" s="831">
        <f t="shared" si="106"/>
        <v>0</v>
      </c>
      <c r="CE146" s="831">
        <f t="shared" si="106"/>
        <v>0</v>
      </c>
      <c r="CF146" s="831">
        <f t="shared" si="106"/>
        <v>0</v>
      </c>
      <c r="CG146" s="831">
        <f t="shared" si="106"/>
        <v>0</v>
      </c>
      <c r="CH146" s="831">
        <f t="shared" si="106"/>
        <v>0</v>
      </c>
      <c r="CI146" s="832">
        <f t="shared" si="106"/>
        <v>0</v>
      </c>
      <c r="CK146" s="825"/>
    </row>
    <row r="147" spans="2:89" x14ac:dyDescent="0.2">
      <c r="B147" s="833" t="s">
        <v>631</v>
      </c>
      <c r="C147" s="834" t="s">
        <v>419</v>
      </c>
      <c r="D147" s="828" t="s">
        <v>632</v>
      </c>
      <c r="E147" s="829" t="s">
        <v>141</v>
      </c>
      <c r="F147" s="830">
        <v>2</v>
      </c>
      <c r="G147" s="669">
        <f t="shared" ref="G147:AL147" si="107">G57+G115</f>
        <v>0.04</v>
      </c>
      <c r="H147" s="669">
        <f t="shared" si="107"/>
        <v>0.08</v>
      </c>
      <c r="I147" s="669">
        <f t="shared" si="107"/>
        <v>7.4999999999999997E-2</v>
      </c>
      <c r="J147" s="669">
        <f t="shared" si="107"/>
        <v>0.14000000000000001</v>
      </c>
      <c r="K147" s="669">
        <f t="shared" si="107"/>
        <v>0.24</v>
      </c>
      <c r="L147" s="669">
        <f t="shared" si="107"/>
        <v>0.24</v>
      </c>
      <c r="M147" s="831">
        <f t="shared" si="107"/>
        <v>0.24</v>
      </c>
      <c r="N147" s="831">
        <f t="shared" si="107"/>
        <v>0.24</v>
      </c>
      <c r="O147" s="831">
        <f t="shared" si="107"/>
        <v>0.26</v>
      </c>
      <c r="P147" s="831">
        <f t="shared" si="107"/>
        <v>0.26</v>
      </c>
      <c r="Q147" s="831">
        <f t="shared" si="107"/>
        <v>0.26</v>
      </c>
      <c r="R147" s="831">
        <f t="shared" si="107"/>
        <v>0.26</v>
      </c>
      <c r="S147" s="831">
        <f t="shared" si="107"/>
        <v>0.26</v>
      </c>
      <c r="T147" s="831">
        <f t="shared" si="107"/>
        <v>0.26</v>
      </c>
      <c r="U147" s="831">
        <f t="shared" si="107"/>
        <v>0.26</v>
      </c>
      <c r="V147" s="831">
        <f t="shared" si="107"/>
        <v>0.26</v>
      </c>
      <c r="W147" s="831">
        <f t="shared" si="107"/>
        <v>0.26</v>
      </c>
      <c r="X147" s="831">
        <f t="shared" si="107"/>
        <v>0.26</v>
      </c>
      <c r="Y147" s="831">
        <f t="shared" si="107"/>
        <v>0.26</v>
      </c>
      <c r="Z147" s="831">
        <f t="shared" si="107"/>
        <v>0.26</v>
      </c>
      <c r="AA147" s="831">
        <f t="shared" si="107"/>
        <v>0.26</v>
      </c>
      <c r="AB147" s="831">
        <f t="shared" si="107"/>
        <v>0.26</v>
      </c>
      <c r="AC147" s="831">
        <f t="shared" si="107"/>
        <v>0.26</v>
      </c>
      <c r="AD147" s="831">
        <f t="shared" si="107"/>
        <v>0.26</v>
      </c>
      <c r="AE147" s="831">
        <f t="shared" si="107"/>
        <v>0.26</v>
      </c>
      <c r="AF147" s="831">
        <f t="shared" si="107"/>
        <v>0.26</v>
      </c>
      <c r="AG147" s="831">
        <f t="shared" si="107"/>
        <v>0.26</v>
      </c>
      <c r="AH147" s="831">
        <f t="shared" si="107"/>
        <v>0.26</v>
      </c>
      <c r="AI147" s="831">
        <f t="shared" si="107"/>
        <v>0.26</v>
      </c>
      <c r="AJ147" s="831">
        <f t="shared" si="107"/>
        <v>0.26</v>
      </c>
      <c r="AK147" s="831">
        <f t="shared" si="107"/>
        <v>0.26</v>
      </c>
      <c r="AL147" s="831">
        <f t="shared" si="107"/>
        <v>0</v>
      </c>
      <c r="AM147" s="831">
        <f t="shared" ref="AM147:BR147" si="108">AM57+AM115</f>
        <v>0</v>
      </c>
      <c r="AN147" s="831">
        <f t="shared" si="108"/>
        <v>0</v>
      </c>
      <c r="AO147" s="831">
        <f t="shared" si="108"/>
        <v>0</v>
      </c>
      <c r="AP147" s="831">
        <f t="shared" si="108"/>
        <v>0</v>
      </c>
      <c r="AQ147" s="831">
        <f t="shared" si="108"/>
        <v>0</v>
      </c>
      <c r="AR147" s="831">
        <f t="shared" si="108"/>
        <v>0</v>
      </c>
      <c r="AS147" s="831">
        <f t="shared" si="108"/>
        <v>0</v>
      </c>
      <c r="AT147" s="831">
        <f t="shared" si="108"/>
        <v>0</v>
      </c>
      <c r="AU147" s="831">
        <f t="shared" si="108"/>
        <v>0</v>
      </c>
      <c r="AV147" s="831">
        <f t="shared" si="108"/>
        <v>0</v>
      </c>
      <c r="AW147" s="831">
        <f t="shared" si="108"/>
        <v>0</v>
      </c>
      <c r="AX147" s="831">
        <f t="shared" si="108"/>
        <v>0</v>
      </c>
      <c r="AY147" s="831">
        <f t="shared" si="108"/>
        <v>0</v>
      </c>
      <c r="AZ147" s="831">
        <f t="shared" si="108"/>
        <v>0</v>
      </c>
      <c r="BA147" s="831">
        <f t="shared" si="108"/>
        <v>0</v>
      </c>
      <c r="BB147" s="831">
        <f t="shared" si="108"/>
        <v>0</v>
      </c>
      <c r="BC147" s="831">
        <f t="shared" si="108"/>
        <v>0</v>
      </c>
      <c r="BD147" s="831">
        <f t="shared" si="108"/>
        <v>0</v>
      </c>
      <c r="BE147" s="831">
        <f t="shared" si="108"/>
        <v>0</v>
      </c>
      <c r="BF147" s="831">
        <f t="shared" si="108"/>
        <v>0</v>
      </c>
      <c r="BG147" s="831">
        <f t="shared" si="108"/>
        <v>0</v>
      </c>
      <c r="BH147" s="831">
        <f t="shared" si="108"/>
        <v>0</v>
      </c>
      <c r="BI147" s="831">
        <f t="shared" si="108"/>
        <v>0</v>
      </c>
      <c r="BJ147" s="831">
        <f t="shared" si="108"/>
        <v>0</v>
      </c>
      <c r="BK147" s="831">
        <f t="shared" si="108"/>
        <v>0</v>
      </c>
      <c r="BL147" s="831">
        <f t="shared" si="108"/>
        <v>0</v>
      </c>
      <c r="BM147" s="831">
        <f t="shared" si="108"/>
        <v>0</v>
      </c>
      <c r="BN147" s="831">
        <f t="shared" si="108"/>
        <v>0</v>
      </c>
      <c r="BO147" s="831">
        <f t="shared" si="108"/>
        <v>0</v>
      </c>
      <c r="BP147" s="831">
        <f t="shared" si="108"/>
        <v>0</v>
      </c>
      <c r="BQ147" s="831">
        <f t="shared" si="108"/>
        <v>0</v>
      </c>
      <c r="BR147" s="831">
        <f t="shared" si="108"/>
        <v>0</v>
      </c>
      <c r="BS147" s="831">
        <f t="shared" ref="BS147:CI147" si="109">BS57+BS115</f>
        <v>0</v>
      </c>
      <c r="BT147" s="831">
        <f t="shared" si="109"/>
        <v>0</v>
      </c>
      <c r="BU147" s="831">
        <f t="shared" si="109"/>
        <v>0</v>
      </c>
      <c r="BV147" s="831">
        <f t="shared" si="109"/>
        <v>0</v>
      </c>
      <c r="BW147" s="831">
        <f t="shared" si="109"/>
        <v>0</v>
      </c>
      <c r="BX147" s="831">
        <f t="shared" si="109"/>
        <v>0</v>
      </c>
      <c r="BY147" s="831">
        <f t="shared" si="109"/>
        <v>0</v>
      </c>
      <c r="BZ147" s="831">
        <f t="shared" si="109"/>
        <v>0</v>
      </c>
      <c r="CA147" s="831">
        <f t="shared" si="109"/>
        <v>0</v>
      </c>
      <c r="CB147" s="831">
        <f t="shared" si="109"/>
        <v>0</v>
      </c>
      <c r="CC147" s="831">
        <f t="shared" si="109"/>
        <v>0</v>
      </c>
      <c r="CD147" s="831">
        <f t="shared" si="109"/>
        <v>0</v>
      </c>
      <c r="CE147" s="831">
        <f t="shared" si="109"/>
        <v>0</v>
      </c>
      <c r="CF147" s="831">
        <f t="shared" si="109"/>
        <v>0</v>
      </c>
      <c r="CG147" s="831">
        <f t="shared" si="109"/>
        <v>0</v>
      </c>
      <c r="CH147" s="831">
        <f t="shared" si="109"/>
        <v>0</v>
      </c>
      <c r="CI147" s="832">
        <f t="shared" si="109"/>
        <v>0</v>
      </c>
      <c r="CK147" s="825"/>
    </row>
    <row r="148" spans="2:89" x14ac:dyDescent="0.2">
      <c r="B148" s="833" t="s">
        <v>633</v>
      </c>
      <c r="C148" s="834" t="s">
        <v>421</v>
      </c>
      <c r="D148" s="828" t="s">
        <v>634</v>
      </c>
      <c r="E148" s="829" t="s">
        <v>141</v>
      </c>
      <c r="F148" s="830">
        <v>2</v>
      </c>
      <c r="G148" s="669">
        <f t="shared" ref="G148:AL148" si="110">G58+G116</f>
        <v>0.04</v>
      </c>
      <c r="H148" s="669">
        <f t="shared" si="110"/>
        <v>0.02</v>
      </c>
      <c r="I148" s="669">
        <f t="shared" si="110"/>
        <v>1.4999999999999999E-2</v>
      </c>
      <c r="J148" s="669">
        <f t="shared" si="110"/>
        <v>0.03</v>
      </c>
      <c r="K148" s="669">
        <f t="shared" si="110"/>
        <v>0.05</v>
      </c>
      <c r="L148" s="669">
        <f t="shared" si="110"/>
        <v>0.05</v>
      </c>
      <c r="M148" s="831">
        <f t="shared" si="110"/>
        <v>0.05</v>
      </c>
      <c r="N148" s="831">
        <f t="shared" si="110"/>
        <v>0.05</v>
      </c>
      <c r="O148" s="831">
        <f t="shared" si="110"/>
        <v>1.0000000000000002E-2</v>
      </c>
      <c r="P148" s="831">
        <f t="shared" si="110"/>
        <v>1.0000000000000002E-2</v>
      </c>
      <c r="Q148" s="831">
        <f t="shared" si="110"/>
        <v>1.0000000000000002E-2</v>
      </c>
      <c r="R148" s="831">
        <f t="shared" si="110"/>
        <v>1.0000000000000002E-2</v>
      </c>
      <c r="S148" s="831">
        <f t="shared" si="110"/>
        <v>1.0000000000000002E-2</v>
      </c>
      <c r="T148" s="831">
        <f t="shared" si="110"/>
        <v>1.0000000000000002E-2</v>
      </c>
      <c r="U148" s="831">
        <f t="shared" si="110"/>
        <v>1.0000000000000002E-2</v>
      </c>
      <c r="V148" s="831">
        <f t="shared" si="110"/>
        <v>1.0000000000000002E-2</v>
      </c>
      <c r="W148" s="831">
        <f t="shared" si="110"/>
        <v>1.0000000000000002E-2</v>
      </c>
      <c r="X148" s="831">
        <f t="shared" si="110"/>
        <v>1.0000000000000002E-2</v>
      </c>
      <c r="Y148" s="831">
        <f t="shared" si="110"/>
        <v>1.0000000000000002E-2</v>
      </c>
      <c r="Z148" s="831">
        <f t="shared" si="110"/>
        <v>1.0000000000000002E-2</v>
      </c>
      <c r="AA148" s="831">
        <f t="shared" si="110"/>
        <v>1.0000000000000002E-2</v>
      </c>
      <c r="AB148" s="831">
        <f t="shared" si="110"/>
        <v>1.0000000000000002E-2</v>
      </c>
      <c r="AC148" s="831">
        <f t="shared" si="110"/>
        <v>1.0000000000000002E-2</v>
      </c>
      <c r="AD148" s="831">
        <f t="shared" si="110"/>
        <v>1.0000000000000002E-2</v>
      </c>
      <c r="AE148" s="831">
        <f t="shared" si="110"/>
        <v>1.0000000000000002E-2</v>
      </c>
      <c r="AF148" s="831">
        <f t="shared" si="110"/>
        <v>1.0000000000000002E-2</v>
      </c>
      <c r="AG148" s="831">
        <f t="shared" si="110"/>
        <v>1.0000000000000002E-2</v>
      </c>
      <c r="AH148" s="831">
        <f t="shared" si="110"/>
        <v>1.0000000000000002E-2</v>
      </c>
      <c r="AI148" s="831">
        <f t="shared" si="110"/>
        <v>1.0000000000000002E-2</v>
      </c>
      <c r="AJ148" s="831">
        <f t="shared" si="110"/>
        <v>1.0000000000000002E-2</v>
      </c>
      <c r="AK148" s="831">
        <f t="shared" si="110"/>
        <v>1.0000000000000002E-2</v>
      </c>
      <c r="AL148" s="831">
        <f t="shared" si="110"/>
        <v>0</v>
      </c>
      <c r="AM148" s="831">
        <f t="shared" ref="AM148:BR148" si="111">AM58+AM116</f>
        <v>0</v>
      </c>
      <c r="AN148" s="831">
        <f t="shared" si="111"/>
        <v>0</v>
      </c>
      <c r="AO148" s="831">
        <f t="shared" si="111"/>
        <v>0</v>
      </c>
      <c r="AP148" s="831">
        <f t="shared" si="111"/>
        <v>0</v>
      </c>
      <c r="AQ148" s="831">
        <f t="shared" si="111"/>
        <v>0</v>
      </c>
      <c r="AR148" s="831">
        <f t="shared" si="111"/>
        <v>0</v>
      </c>
      <c r="AS148" s="831">
        <f t="shared" si="111"/>
        <v>0</v>
      </c>
      <c r="AT148" s="831">
        <f t="shared" si="111"/>
        <v>0</v>
      </c>
      <c r="AU148" s="831">
        <f t="shared" si="111"/>
        <v>0</v>
      </c>
      <c r="AV148" s="831">
        <f t="shared" si="111"/>
        <v>0</v>
      </c>
      <c r="AW148" s="831">
        <f t="shared" si="111"/>
        <v>0</v>
      </c>
      <c r="AX148" s="831">
        <f t="shared" si="111"/>
        <v>0</v>
      </c>
      <c r="AY148" s="831">
        <f t="shared" si="111"/>
        <v>0</v>
      </c>
      <c r="AZ148" s="831">
        <f t="shared" si="111"/>
        <v>0</v>
      </c>
      <c r="BA148" s="831">
        <f t="shared" si="111"/>
        <v>0</v>
      </c>
      <c r="BB148" s="831">
        <f t="shared" si="111"/>
        <v>0</v>
      </c>
      <c r="BC148" s="831">
        <f t="shared" si="111"/>
        <v>0</v>
      </c>
      <c r="BD148" s="831">
        <f t="shared" si="111"/>
        <v>0</v>
      </c>
      <c r="BE148" s="831">
        <f t="shared" si="111"/>
        <v>0</v>
      </c>
      <c r="BF148" s="831">
        <f t="shared" si="111"/>
        <v>0</v>
      </c>
      <c r="BG148" s="831">
        <f t="shared" si="111"/>
        <v>0</v>
      </c>
      <c r="BH148" s="831">
        <f t="shared" si="111"/>
        <v>0</v>
      </c>
      <c r="BI148" s="831">
        <f t="shared" si="111"/>
        <v>0</v>
      </c>
      <c r="BJ148" s="831">
        <f t="shared" si="111"/>
        <v>0</v>
      </c>
      <c r="BK148" s="831">
        <f t="shared" si="111"/>
        <v>0</v>
      </c>
      <c r="BL148" s="831">
        <f t="shared" si="111"/>
        <v>0</v>
      </c>
      <c r="BM148" s="831">
        <f t="shared" si="111"/>
        <v>0</v>
      </c>
      <c r="BN148" s="831">
        <f t="shared" si="111"/>
        <v>0</v>
      </c>
      <c r="BO148" s="831">
        <f t="shared" si="111"/>
        <v>0</v>
      </c>
      <c r="BP148" s="831">
        <f t="shared" si="111"/>
        <v>0</v>
      </c>
      <c r="BQ148" s="831">
        <f t="shared" si="111"/>
        <v>0</v>
      </c>
      <c r="BR148" s="831">
        <f t="shared" si="111"/>
        <v>0</v>
      </c>
      <c r="BS148" s="831">
        <f t="shared" ref="BS148:CI148" si="112">BS58+BS116</f>
        <v>0</v>
      </c>
      <c r="BT148" s="831">
        <f t="shared" si="112"/>
        <v>0</v>
      </c>
      <c r="BU148" s="831">
        <f t="shared" si="112"/>
        <v>0</v>
      </c>
      <c r="BV148" s="831">
        <f t="shared" si="112"/>
        <v>0</v>
      </c>
      <c r="BW148" s="831">
        <f t="shared" si="112"/>
        <v>0</v>
      </c>
      <c r="BX148" s="831">
        <f t="shared" si="112"/>
        <v>0</v>
      </c>
      <c r="BY148" s="831">
        <f t="shared" si="112"/>
        <v>0</v>
      </c>
      <c r="BZ148" s="831">
        <f t="shared" si="112"/>
        <v>0</v>
      </c>
      <c r="CA148" s="831">
        <f t="shared" si="112"/>
        <v>0</v>
      </c>
      <c r="CB148" s="831">
        <f t="shared" si="112"/>
        <v>0</v>
      </c>
      <c r="CC148" s="831">
        <f t="shared" si="112"/>
        <v>0</v>
      </c>
      <c r="CD148" s="831">
        <f t="shared" si="112"/>
        <v>0</v>
      </c>
      <c r="CE148" s="831">
        <f t="shared" si="112"/>
        <v>0</v>
      </c>
      <c r="CF148" s="831">
        <f t="shared" si="112"/>
        <v>0</v>
      </c>
      <c r="CG148" s="831">
        <f t="shared" si="112"/>
        <v>0</v>
      </c>
      <c r="CH148" s="831">
        <f t="shared" si="112"/>
        <v>0</v>
      </c>
      <c r="CI148" s="832">
        <f t="shared" si="112"/>
        <v>0</v>
      </c>
      <c r="CK148" s="825"/>
    </row>
    <row r="149" spans="2:89" x14ac:dyDescent="0.2">
      <c r="B149" s="833" t="s">
        <v>635</v>
      </c>
      <c r="C149" s="834" t="s">
        <v>423</v>
      </c>
      <c r="D149" s="828" t="s">
        <v>636</v>
      </c>
      <c r="E149" s="829" t="s">
        <v>141</v>
      </c>
      <c r="F149" s="830">
        <v>2</v>
      </c>
      <c r="G149" s="669">
        <f t="shared" ref="G149:AL149" si="113">G59+G117</f>
        <v>0</v>
      </c>
      <c r="H149" s="669">
        <f t="shared" si="113"/>
        <v>0</v>
      </c>
      <c r="I149" s="669">
        <f t="shared" si="113"/>
        <v>0</v>
      </c>
      <c r="J149" s="669">
        <f t="shared" si="113"/>
        <v>0</v>
      </c>
      <c r="K149" s="669">
        <f t="shared" si="113"/>
        <v>0</v>
      </c>
      <c r="L149" s="669">
        <f t="shared" si="113"/>
        <v>0</v>
      </c>
      <c r="M149" s="831">
        <f t="shared" si="113"/>
        <v>0</v>
      </c>
      <c r="N149" s="831">
        <f t="shared" si="113"/>
        <v>0</v>
      </c>
      <c r="O149" s="831">
        <f t="shared" si="113"/>
        <v>0</v>
      </c>
      <c r="P149" s="831">
        <f t="shared" si="113"/>
        <v>0</v>
      </c>
      <c r="Q149" s="831">
        <f t="shared" si="113"/>
        <v>0</v>
      </c>
      <c r="R149" s="831">
        <f t="shared" si="113"/>
        <v>0</v>
      </c>
      <c r="S149" s="831">
        <f t="shared" si="113"/>
        <v>0</v>
      </c>
      <c r="T149" s="831">
        <f t="shared" si="113"/>
        <v>0</v>
      </c>
      <c r="U149" s="831">
        <f t="shared" si="113"/>
        <v>0</v>
      </c>
      <c r="V149" s="831">
        <f t="shared" si="113"/>
        <v>0</v>
      </c>
      <c r="W149" s="831">
        <f t="shared" si="113"/>
        <v>0</v>
      </c>
      <c r="X149" s="831">
        <f t="shared" si="113"/>
        <v>0</v>
      </c>
      <c r="Y149" s="831">
        <f t="shared" si="113"/>
        <v>0</v>
      </c>
      <c r="Z149" s="831">
        <f t="shared" si="113"/>
        <v>0</v>
      </c>
      <c r="AA149" s="831">
        <f t="shared" si="113"/>
        <v>0</v>
      </c>
      <c r="AB149" s="831">
        <f t="shared" si="113"/>
        <v>0</v>
      </c>
      <c r="AC149" s="831">
        <f t="shared" si="113"/>
        <v>0</v>
      </c>
      <c r="AD149" s="831">
        <f t="shared" si="113"/>
        <v>0</v>
      </c>
      <c r="AE149" s="831">
        <f t="shared" si="113"/>
        <v>0</v>
      </c>
      <c r="AF149" s="831">
        <f t="shared" si="113"/>
        <v>0</v>
      </c>
      <c r="AG149" s="831">
        <f t="shared" si="113"/>
        <v>0</v>
      </c>
      <c r="AH149" s="831">
        <f t="shared" si="113"/>
        <v>0</v>
      </c>
      <c r="AI149" s="831">
        <f t="shared" si="113"/>
        <v>0</v>
      </c>
      <c r="AJ149" s="831">
        <f t="shared" si="113"/>
        <v>0</v>
      </c>
      <c r="AK149" s="831">
        <f t="shared" si="113"/>
        <v>0</v>
      </c>
      <c r="AL149" s="831">
        <f t="shared" si="113"/>
        <v>0</v>
      </c>
      <c r="AM149" s="831">
        <f t="shared" ref="AM149:BR149" si="114">AM59+AM117</f>
        <v>0</v>
      </c>
      <c r="AN149" s="831">
        <f t="shared" si="114"/>
        <v>0</v>
      </c>
      <c r="AO149" s="831">
        <f t="shared" si="114"/>
        <v>0</v>
      </c>
      <c r="AP149" s="831">
        <f t="shared" si="114"/>
        <v>0</v>
      </c>
      <c r="AQ149" s="831">
        <f t="shared" si="114"/>
        <v>0</v>
      </c>
      <c r="AR149" s="831">
        <f t="shared" si="114"/>
        <v>0</v>
      </c>
      <c r="AS149" s="831">
        <f t="shared" si="114"/>
        <v>0</v>
      </c>
      <c r="AT149" s="831">
        <f t="shared" si="114"/>
        <v>0</v>
      </c>
      <c r="AU149" s="831">
        <f t="shared" si="114"/>
        <v>0</v>
      </c>
      <c r="AV149" s="831">
        <f t="shared" si="114"/>
        <v>0</v>
      </c>
      <c r="AW149" s="831">
        <f t="shared" si="114"/>
        <v>0</v>
      </c>
      <c r="AX149" s="831">
        <f t="shared" si="114"/>
        <v>0</v>
      </c>
      <c r="AY149" s="831">
        <f t="shared" si="114"/>
        <v>0</v>
      </c>
      <c r="AZ149" s="831">
        <f t="shared" si="114"/>
        <v>0</v>
      </c>
      <c r="BA149" s="831">
        <f t="shared" si="114"/>
        <v>0</v>
      </c>
      <c r="BB149" s="831">
        <f t="shared" si="114"/>
        <v>0</v>
      </c>
      <c r="BC149" s="831">
        <f t="shared" si="114"/>
        <v>0</v>
      </c>
      <c r="BD149" s="831">
        <f t="shared" si="114"/>
        <v>0</v>
      </c>
      <c r="BE149" s="831">
        <f t="shared" si="114"/>
        <v>0</v>
      </c>
      <c r="BF149" s="831">
        <f t="shared" si="114"/>
        <v>0</v>
      </c>
      <c r="BG149" s="831">
        <f t="shared" si="114"/>
        <v>0</v>
      </c>
      <c r="BH149" s="831">
        <f t="shared" si="114"/>
        <v>0</v>
      </c>
      <c r="BI149" s="831">
        <f t="shared" si="114"/>
        <v>0</v>
      </c>
      <c r="BJ149" s="831">
        <f t="shared" si="114"/>
        <v>0</v>
      </c>
      <c r="BK149" s="831">
        <f t="shared" si="114"/>
        <v>0</v>
      </c>
      <c r="BL149" s="831">
        <f t="shared" si="114"/>
        <v>0</v>
      </c>
      <c r="BM149" s="831">
        <f t="shared" si="114"/>
        <v>0</v>
      </c>
      <c r="BN149" s="831">
        <f t="shared" si="114"/>
        <v>0</v>
      </c>
      <c r="BO149" s="831">
        <f t="shared" si="114"/>
        <v>0</v>
      </c>
      <c r="BP149" s="831">
        <f t="shared" si="114"/>
        <v>0</v>
      </c>
      <c r="BQ149" s="831">
        <f t="shared" si="114"/>
        <v>0</v>
      </c>
      <c r="BR149" s="831">
        <f t="shared" si="114"/>
        <v>0</v>
      </c>
      <c r="BS149" s="831">
        <f t="shared" ref="BS149:CI149" si="115">BS59+BS117</f>
        <v>0</v>
      </c>
      <c r="BT149" s="831">
        <f t="shared" si="115"/>
        <v>0</v>
      </c>
      <c r="BU149" s="831">
        <f t="shared" si="115"/>
        <v>0</v>
      </c>
      <c r="BV149" s="831">
        <f t="shared" si="115"/>
        <v>0</v>
      </c>
      <c r="BW149" s="831">
        <f t="shared" si="115"/>
        <v>0</v>
      </c>
      <c r="BX149" s="831">
        <f t="shared" si="115"/>
        <v>0</v>
      </c>
      <c r="BY149" s="831">
        <f t="shared" si="115"/>
        <v>0</v>
      </c>
      <c r="BZ149" s="831">
        <f t="shared" si="115"/>
        <v>0</v>
      </c>
      <c r="CA149" s="831">
        <f t="shared" si="115"/>
        <v>0</v>
      </c>
      <c r="CB149" s="831">
        <f t="shared" si="115"/>
        <v>0</v>
      </c>
      <c r="CC149" s="831">
        <f t="shared" si="115"/>
        <v>0</v>
      </c>
      <c r="CD149" s="831">
        <f t="shared" si="115"/>
        <v>0</v>
      </c>
      <c r="CE149" s="831">
        <f t="shared" si="115"/>
        <v>0</v>
      </c>
      <c r="CF149" s="831">
        <f t="shared" si="115"/>
        <v>0</v>
      </c>
      <c r="CG149" s="831">
        <f t="shared" si="115"/>
        <v>0</v>
      </c>
      <c r="CH149" s="831">
        <f t="shared" si="115"/>
        <v>0</v>
      </c>
      <c r="CI149" s="832">
        <f t="shared" si="115"/>
        <v>0</v>
      </c>
      <c r="CK149" s="825"/>
    </row>
    <row r="150" spans="2:89" x14ac:dyDescent="0.2">
      <c r="B150" s="833" t="s">
        <v>637</v>
      </c>
      <c r="C150" s="827" t="s">
        <v>425</v>
      </c>
      <c r="D150" s="828" t="s">
        <v>638</v>
      </c>
      <c r="E150" s="829" t="s">
        <v>141</v>
      </c>
      <c r="F150" s="830">
        <v>2</v>
      </c>
      <c r="G150" s="669">
        <f t="shared" ref="G150:AL150" si="116">G60+G118</f>
        <v>0.81</v>
      </c>
      <c r="H150" s="669">
        <f t="shared" si="116"/>
        <v>0.68</v>
      </c>
      <c r="I150" s="669">
        <f t="shared" si="116"/>
        <v>0.64700000000000002</v>
      </c>
      <c r="J150" s="669">
        <f t="shared" si="116"/>
        <v>1.23</v>
      </c>
      <c r="K150" s="669">
        <f t="shared" si="116"/>
        <v>1.23</v>
      </c>
      <c r="L150" s="669">
        <f t="shared" si="116"/>
        <v>1.095</v>
      </c>
      <c r="M150" s="831">
        <f t="shared" si="116"/>
        <v>1.0820000000000001</v>
      </c>
      <c r="N150" s="831">
        <f t="shared" si="116"/>
        <v>1.07</v>
      </c>
      <c r="O150" s="831">
        <f t="shared" si="116"/>
        <v>1.0580000000000001</v>
      </c>
      <c r="P150" s="831">
        <f t="shared" si="116"/>
        <v>1.0449999999999999</v>
      </c>
      <c r="Q150" s="831">
        <f t="shared" si="116"/>
        <v>1.0329999999999999</v>
      </c>
      <c r="R150" s="831">
        <f t="shared" si="116"/>
        <v>1.0089999999999999</v>
      </c>
      <c r="S150" s="831">
        <f t="shared" si="116"/>
        <v>0.98399999999999999</v>
      </c>
      <c r="T150" s="831">
        <f t="shared" si="116"/>
        <v>0.95899999999999996</v>
      </c>
      <c r="U150" s="831">
        <f t="shared" si="116"/>
        <v>0.93500000000000005</v>
      </c>
      <c r="V150" s="831">
        <f t="shared" si="116"/>
        <v>0.90999999999999992</v>
      </c>
      <c r="W150" s="831">
        <f t="shared" si="116"/>
        <v>0.873</v>
      </c>
      <c r="X150" s="831">
        <f t="shared" si="116"/>
        <v>0.84899999999999998</v>
      </c>
      <c r="Y150" s="831">
        <f t="shared" si="116"/>
        <v>0.82399999999999995</v>
      </c>
      <c r="Z150" s="831">
        <f t="shared" si="116"/>
        <v>0.79899999999999993</v>
      </c>
      <c r="AA150" s="831">
        <f t="shared" si="116"/>
        <v>0.77499999999999991</v>
      </c>
      <c r="AB150" s="831">
        <f t="shared" si="116"/>
        <v>0.73799999999999999</v>
      </c>
      <c r="AC150" s="831">
        <f t="shared" si="116"/>
        <v>0.73799999999999999</v>
      </c>
      <c r="AD150" s="831">
        <f t="shared" si="116"/>
        <v>0.72599999999999998</v>
      </c>
      <c r="AE150" s="831">
        <f t="shared" si="116"/>
        <v>0.71299999999999997</v>
      </c>
      <c r="AF150" s="831">
        <f t="shared" si="116"/>
        <v>0.70099999999999996</v>
      </c>
      <c r="AG150" s="831">
        <f t="shared" si="116"/>
        <v>0.67599999999999993</v>
      </c>
      <c r="AH150" s="831">
        <f t="shared" si="116"/>
        <v>0.66400000000000003</v>
      </c>
      <c r="AI150" s="831">
        <f t="shared" si="116"/>
        <v>0.65200000000000002</v>
      </c>
      <c r="AJ150" s="831">
        <f t="shared" si="116"/>
        <v>0.64</v>
      </c>
      <c r="AK150" s="831">
        <f t="shared" si="116"/>
        <v>0.627</v>
      </c>
      <c r="AL150" s="831">
        <f t="shared" si="116"/>
        <v>0</v>
      </c>
      <c r="AM150" s="831">
        <f t="shared" ref="AM150:BR150" si="117">AM60+AM118</f>
        <v>0</v>
      </c>
      <c r="AN150" s="831">
        <f t="shared" si="117"/>
        <v>0</v>
      </c>
      <c r="AO150" s="831">
        <f t="shared" si="117"/>
        <v>0</v>
      </c>
      <c r="AP150" s="831">
        <f t="shared" si="117"/>
        <v>0</v>
      </c>
      <c r="AQ150" s="831">
        <f t="shared" si="117"/>
        <v>0</v>
      </c>
      <c r="AR150" s="831">
        <f t="shared" si="117"/>
        <v>0</v>
      </c>
      <c r="AS150" s="831">
        <f t="shared" si="117"/>
        <v>0</v>
      </c>
      <c r="AT150" s="831">
        <f t="shared" si="117"/>
        <v>0</v>
      </c>
      <c r="AU150" s="831">
        <f t="shared" si="117"/>
        <v>0</v>
      </c>
      <c r="AV150" s="831">
        <f t="shared" si="117"/>
        <v>0</v>
      </c>
      <c r="AW150" s="831">
        <f t="shared" si="117"/>
        <v>0</v>
      </c>
      <c r="AX150" s="831">
        <f t="shared" si="117"/>
        <v>0</v>
      </c>
      <c r="AY150" s="831">
        <f t="shared" si="117"/>
        <v>0</v>
      </c>
      <c r="AZ150" s="831">
        <f t="shared" si="117"/>
        <v>0</v>
      </c>
      <c r="BA150" s="831">
        <f t="shared" si="117"/>
        <v>0</v>
      </c>
      <c r="BB150" s="831">
        <f t="shared" si="117"/>
        <v>0</v>
      </c>
      <c r="BC150" s="831">
        <f t="shared" si="117"/>
        <v>0</v>
      </c>
      <c r="BD150" s="831">
        <f t="shared" si="117"/>
        <v>0</v>
      </c>
      <c r="BE150" s="831">
        <f t="shared" si="117"/>
        <v>0</v>
      </c>
      <c r="BF150" s="831">
        <f t="shared" si="117"/>
        <v>0</v>
      </c>
      <c r="BG150" s="831">
        <f t="shared" si="117"/>
        <v>0</v>
      </c>
      <c r="BH150" s="831">
        <f t="shared" si="117"/>
        <v>0</v>
      </c>
      <c r="BI150" s="831">
        <f t="shared" si="117"/>
        <v>0</v>
      </c>
      <c r="BJ150" s="831">
        <f t="shared" si="117"/>
        <v>0</v>
      </c>
      <c r="BK150" s="831">
        <f t="shared" si="117"/>
        <v>0</v>
      </c>
      <c r="BL150" s="831">
        <f t="shared" si="117"/>
        <v>0</v>
      </c>
      <c r="BM150" s="831">
        <f t="shared" si="117"/>
        <v>0</v>
      </c>
      <c r="BN150" s="831">
        <f t="shared" si="117"/>
        <v>0</v>
      </c>
      <c r="BO150" s="831">
        <f t="shared" si="117"/>
        <v>0</v>
      </c>
      <c r="BP150" s="831">
        <f t="shared" si="117"/>
        <v>0</v>
      </c>
      <c r="BQ150" s="831">
        <f t="shared" si="117"/>
        <v>0</v>
      </c>
      <c r="BR150" s="831">
        <f t="shared" si="117"/>
        <v>0</v>
      </c>
      <c r="BS150" s="831">
        <f t="shared" ref="BS150:CI150" si="118">BS60+BS118</f>
        <v>0</v>
      </c>
      <c r="BT150" s="831">
        <f t="shared" si="118"/>
        <v>0</v>
      </c>
      <c r="BU150" s="831">
        <f t="shared" si="118"/>
        <v>0</v>
      </c>
      <c r="BV150" s="831">
        <f t="shared" si="118"/>
        <v>0</v>
      </c>
      <c r="BW150" s="831">
        <f t="shared" si="118"/>
        <v>0</v>
      </c>
      <c r="BX150" s="831">
        <f t="shared" si="118"/>
        <v>0</v>
      </c>
      <c r="BY150" s="831">
        <f t="shared" si="118"/>
        <v>0</v>
      </c>
      <c r="BZ150" s="831">
        <f t="shared" si="118"/>
        <v>0</v>
      </c>
      <c r="CA150" s="831">
        <f t="shared" si="118"/>
        <v>0</v>
      </c>
      <c r="CB150" s="831">
        <f t="shared" si="118"/>
        <v>0</v>
      </c>
      <c r="CC150" s="831">
        <f t="shared" si="118"/>
        <v>0</v>
      </c>
      <c r="CD150" s="831">
        <f t="shared" si="118"/>
        <v>0</v>
      </c>
      <c r="CE150" s="831">
        <f t="shared" si="118"/>
        <v>0</v>
      </c>
      <c r="CF150" s="831">
        <f t="shared" si="118"/>
        <v>0</v>
      </c>
      <c r="CG150" s="831">
        <f t="shared" si="118"/>
        <v>0</v>
      </c>
      <c r="CH150" s="831">
        <f t="shared" si="118"/>
        <v>0</v>
      </c>
      <c r="CI150" s="832">
        <f t="shared" si="118"/>
        <v>0</v>
      </c>
      <c r="CK150" s="825"/>
    </row>
    <row r="151" spans="2:89" x14ac:dyDescent="0.2">
      <c r="B151" s="833" t="s">
        <v>639</v>
      </c>
      <c r="C151" s="827" t="s">
        <v>148</v>
      </c>
      <c r="D151" s="828" t="s">
        <v>640</v>
      </c>
      <c r="E151" s="829" t="s">
        <v>141</v>
      </c>
      <c r="F151" s="830">
        <v>2</v>
      </c>
      <c r="G151" s="669">
        <f>SUM(G145:G150)</f>
        <v>0.9</v>
      </c>
      <c r="H151" s="669">
        <f t="shared" ref="H151:BS151" si="119">SUM(H145:H150)</f>
        <v>0.8600000000000001</v>
      </c>
      <c r="I151" s="669">
        <f t="shared" si="119"/>
        <v>0.81299999999999994</v>
      </c>
      <c r="J151" s="669">
        <f t="shared" si="119"/>
        <v>1.54</v>
      </c>
      <c r="K151" s="669">
        <f t="shared" si="119"/>
        <v>1.55</v>
      </c>
      <c r="L151" s="669">
        <f t="shared" si="119"/>
        <v>1.415</v>
      </c>
      <c r="M151" s="831">
        <f t="shared" si="119"/>
        <v>1.4020000000000001</v>
      </c>
      <c r="N151" s="831">
        <f t="shared" si="119"/>
        <v>1.3900000000000001</v>
      </c>
      <c r="O151" s="831">
        <f t="shared" si="119"/>
        <v>1.3580000000000001</v>
      </c>
      <c r="P151" s="831">
        <f t="shared" si="119"/>
        <v>1.345</v>
      </c>
      <c r="Q151" s="831">
        <f t="shared" si="119"/>
        <v>1.333</v>
      </c>
      <c r="R151" s="831">
        <f t="shared" si="119"/>
        <v>1.3089999999999999</v>
      </c>
      <c r="S151" s="831">
        <f t="shared" si="119"/>
        <v>1.284</v>
      </c>
      <c r="T151" s="831">
        <f t="shared" si="119"/>
        <v>1.2589999999999999</v>
      </c>
      <c r="U151" s="831">
        <f t="shared" si="119"/>
        <v>1.2350000000000001</v>
      </c>
      <c r="V151" s="831">
        <f t="shared" si="119"/>
        <v>1.21</v>
      </c>
      <c r="W151" s="831">
        <f t="shared" si="119"/>
        <v>1.173</v>
      </c>
      <c r="X151" s="831">
        <f t="shared" si="119"/>
        <v>1.149</v>
      </c>
      <c r="Y151" s="831">
        <f t="shared" si="119"/>
        <v>1.1240000000000001</v>
      </c>
      <c r="Z151" s="831">
        <f t="shared" si="119"/>
        <v>1.099</v>
      </c>
      <c r="AA151" s="831">
        <f t="shared" si="119"/>
        <v>1.075</v>
      </c>
      <c r="AB151" s="831">
        <f t="shared" si="119"/>
        <v>1.038</v>
      </c>
      <c r="AC151" s="831">
        <f t="shared" si="119"/>
        <v>1.038</v>
      </c>
      <c r="AD151" s="831">
        <f t="shared" si="119"/>
        <v>1.026</v>
      </c>
      <c r="AE151" s="831">
        <f t="shared" si="119"/>
        <v>1.0129999999999999</v>
      </c>
      <c r="AF151" s="831">
        <f t="shared" si="119"/>
        <v>1.0009999999999999</v>
      </c>
      <c r="AG151" s="831">
        <f t="shared" si="119"/>
        <v>0.97599999999999998</v>
      </c>
      <c r="AH151" s="831">
        <f t="shared" si="119"/>
        <v>0.96400000000000008</v>
      </c>
      <c r="AI151" s="831">
        <f t="shared" si="119"/>
        <v>0.95200000000000007</v>
      </c>
      <c r="AJ151" s="831">
        <f t="shared" si="119"/>
        <v>0.94000000000000006</v>
      </c>
      <c r="AK151" s="831">
        <f t="shared" si="119"/>
        <v>0.92700000000000005</v>
      </c>
      <c r="AL151" s="831">
        <f t="shared" si="119"/>
        <v>0</v>
      </c>
      <c r="AM151" s="831">
        <f t="shared" si="119"/>
        <v>0</v>
      </c>
      <c r="AN151" s="831">
        <f t="shared" si="119"/>
        <v>0</v>
      </c>
      <c r="AO151" s="831">
        <f t="shared" si="119"/>
        <v>0</v>
      </c>
      <c r="AP151" s="831">
        <f t="shared" si="119"/>
        <v>0</v>
      </c>
      <c r="AQ151" s="831">
        <f t="shared" si="119"/>
        <v>0</v>
      </c>
      <c r="AR151" s="831">
        <f t="shared" si="119"/>
        <v>0</v>
      </c>
      <c r="AS151" s="831">
        <f t="shared" si="119"/>
        <v>0</v>
      </c>
      <c r="AT151" s="831">
        <f t="shared" si="119"/>
        <v>0</v>
      </c>
      <c r="AU151" s="831">
        <f t="shared" si="119"/>
        <v>0</v>
      </c>
      <c r="AV151" s="831">
        <f t="shared" si="119"/>
        <v>0</v>
      </c>
      <c r="AW151" s="831">
        <f t="shared" si="119"/>
        <v>0</v>
      </c>
      <c r="AX151" s="831">
        <f t="shared" si="119"/>
        <v>0</v>
      </c>
      <c r="AY151" s="831">
        <f t="shared" si="119"/>
        <v>0</v>
      </c>
      <c r="AZ151" s="831">
        <f t="shared" si="119"/>
        <v>0</v>
      </c>
      <c r="BA151" s="831">
        <f t="shared" si="119"/>
        <v>0</v>
      </c>
      <c r="BB151" s="831">
        <f t="shared" si="119"/>
        <v>0</v>
      </c>
      <c r="BC151" s="831">
        <f t="shared" si="119"/>
        <v>0</v>
      </c>
      <c r="BD151" s="831">
        <f t="shared" si="119"/>
        <v>0</v>
      </c>
      <c r="BE151" s="831">
        <f t="shared" si="119"/>
        <v>0</v>
      </c>
      <c r="BF151" s="831">
        <f t="shared" si="119"/>
        <v>0</v>
      </c>
      <c r="BG151" s="831">
        <f t="shared" si="119"/>
        <v>0</v>
      </c>
      <c r="BH151" s="831">
        <f t="shared" si="119"/>
        <v>0</v>
      </c>
      <c r="BI151" s="831">
        <f t="shared" si="119"/>
        <v>0</v>
      </c>
      <c r="BJ151" s="831">
        <f t="shared" si="119"/>
        <v>0</v>
      </c>
      <c r="BK151" s="831">
        <f t="shared" si="119"/>
        <v>0</v>
      </c>
      <c r="BL151" s="831">
        <f t="shared" si="119"/>
        <v>0</v>
      </c>
      <c r="BM151" s="831">
        <f t="shared" si="119"/>
        <v>0</v>
      </c>
      <c r="BN151" s="831">
        <f t="shared" si="119"/>
        <v>0</v>
      </c>
      <c r="BO151" s="831">
        <f t="shared" si="119"/>
        <v>0</v>
      </c>
      <c r="BP151" s="831">
        <f t="shared" si="119"/>
        <v>0</v>
      </c>
      <c r="BQ151" s="831">
        <f t="shared" si="119"/>
        <v>0</v>
      </c>
      <c r="BR151" s="831">
        <f t="shared" si="119"/>
        <v>0</v>
      </c>
      <c r="BS151" s="831">
        <f t="shared" si="119"/>
        <v>0</v>
      </c>
      <c r="BT151" s="831">
        <f t="shared" ref="BT151:CI151" si="120">SUM(BT145:BT150)</f>
        <v>0</v>
      </c>
      <c r="BU151" s="831">
        <f t="shared" si="120"/>
        <v>0</v>
      </c>
      <c r="BV151" s="831">
        <f t="shared" si="120"/>
        <v>0</v>
      </c>
      <c r="BW151" s="831">
        <f t="shared" si="120"/>
        <v>0</v>
      </c>
      <c r="BX151" s="831">
        <f t="shared" si="120"/>
        <v>0</v>
      </c>
      <c r="BY151" s="831">
        <f t="shared" si="120"/>
        <v>0</v>
      </c>
      <c r="BZ151" s="831">
        <f t="shared" si="120"/>
        <v>0</v>
      </c>
      <c r="CA151" s="831">
        <f t="shared" si="120"/>
        <v>0</v>
      </c>
      <c r="CB151" s="831">
        <f t="shared" si="120"/>
        <v>0</v>
      </c>
      <c r="CC151" s="831">
        <f t="shared" si="120"/>
        <v>0</v>
      </c>
      <c r="CD151" s="831">
        <f t="shared" si="120"/>
        <v>0</v>
      </c>
      <c r="CE151" s="831">
        <f t="shared" si="120"/>
        <v>0</v>
      </c>
      <c r="CF151" s="831">
        <f t="shared" si="120"/>
        <v>0</v>
      </c>
      <c r="CG151" s="831">
        <f t="shared" si="120"/>
        <v>0</v>
      </c>
      <c r="CH151" s="831">
        <f t="shared" si="120"/>
        <v>0</v>
      </c>
      <c r="CI151" s="832">
        <f t="shared" si="120"/>
        <v>0</v>
      </c>
      <c r="CK151" s="825"/>
    </row>
    <row r="152" spans="2:89" x14ac:dyDescent="0.2">
      <c r="B152" s="873" t="s">
        <v>641</v>
      </c>
      <c r="C152" s="874" t="s">
        <v>429</v>
      </c>
      <c r="D152" s="875" t="s">
        <v>642</v>
      </c>
      <c r="E152" s="876" t="s">
        <v>431</v>
      </c>
      <c r="F152" s="841">
        <v>2</v>
      </c>
      <c r="G152" s="842">
        <f>(G151*1000000)/(G166*1000)</f>
        <v>251.88916876574311</v>
      </c>
      <c r="H152" s="842">
        <f t="shared" ref="H152:BS152" si="121">(H151*1000000)/(H166*1000)</f>
        <v>232.68398268398275</v>
      </c>
      <c r="I152" s="842">
        <f t="shared" si="121"/>
        <v>215.42130365659781</v>
      </c>
      <c r="J152" s="842">
        <f t="shared" si="121"/>
        <v>401.04166666666663</v>
      </c>
      <c r="K152" s="842">
        <f t="shared" si="121"/>
        <v>395.40816326530614</v>
      </c>
      <c r="L152" s="842">
        <f t="shared" si="121"/>
        <v>352.86783042394018</v>
      </c>
      <c r="M152" s="871">
        <f t="shared" si="121"/>
        <v>341.95121951219517</v>
      </c>
      <c r="N152" s="871">
        <f t="shared" si="121"/>
        <v>331.74224343675428</v>
      </c>
      <c r="O152" s="871">
        <f t="shared" si="121"/>
        <v>323.33333333333343</v>
      </c>
      <c r="P152" s="871">
        <f t="shared" si="121"/>
        <v>319.47743467933498</v>
      </c>
      <c r="Q152" s="871">
        <f t="shared" si="121"/>
        <v>315.87677725118488</v>
      </c>
      <c r="R152" s="871">
        <f t="shared" si="121"/>
        <v>309.45626477541379</v>
      </c>
      <c r="S152" s="871">
        <f t="shared" si="121"/>
        <v>302.8301886792454</v>
      </c>
      <c r="T152" s="871">
        <f t="shared" si="121"/>
        <v>296.23529411764719</v>
      </c>
      <c r="U152" s="871">
        <f t="shared" si="121"/>
        <v>289.90610328638508</v>
      </c>
      <c r="V152" s="871">
        <f t="shared" si="121"/>
        <v>283.37236533957855</v>
      </c>
      <c r="W152" s="871">
        <f t="shared" si="121"/>
        <v>274.06542056074784</v>
      </c>
      <c r="X152" s="871">
        <f t="shared" si="121"/>
        <v>267.83216783216801</v>
      </c>
      <c r="Y152" s="871">
        <f t="shared" si="121"/>
        <v>261.39534883720944</v>
      </c>
      <c r="Z152" s="871">
        <f t="shared" si="121"/>
        <v>254.98839907192593</v>
      </c>
      <c r="AA152" s="871">
        <f t="shared" si="121"/>
        <v>248.84259259259281</v>
      </c>
      <c r="AB152" s="871">
        <f t="shared" si="121"/>
        <v>239.72286374133969</v>
      </c>
      <c r="AC152" s="871">
        <f t="shared" si="121"/>
        <v>239.17050691244259</v>
      </c>
      <c r="AD152" s="871">
        <f t="shared" si="121"/>
        <v>235.86206896551744</v>
      </c>
      <c r="AE152" s="871">
        <f t="shared" si="121"/>
        <v>232.33944954128461</v>
      </c>
      <c r="AF152" s="871">
        <f t="shared" si="121"/>
        <v>229.06178489702538</v>
      </c>
      <c r="AG152" s="871">
        <f t="shared" si="121"/>
        <v>222.83105022831074</v>
      </c>
      <c r="AH152" s="871">
        <f t="shared" si="121"/>
        <v>219.58997722095697</v>
      </c>
      <c r="AI152" s="871">
        <f t="shared" si="121"/>
        <v>216.3636363636366</v>
      </c>
      <c r="AJ152" s="871">
        <f t="shared" si="121"/>
        <v>213.15192743764197</v>
      </c>
      <c r="AK152" s="871">
        <f t="shared" si="121"/>
        <v>209.72850678733059</v>
      </c>
      <c r="AL152" s="871">
        <f t="shared" si="121"/>
        <v>0</v>
      </c>
      <c r="AM152" s="871">
        <f t="shared" si="121"/>
        <v>0</v>
      </c>
      <c r="AN152" s="871">
        <f t="shared" si="121"/>
        <v>0</v>
      </c>
      <c r="AO152" s="871">
        <f t="shared" si="121"/>
        <v>0</v>
      </c>
      <c r="AP152" s="871">
        <f t="shared" si="121"/>
        <v>0</v>
      </c>
      <c r="AQ152" s="871">
        <f t="shared" si="121"/>
        <v>0</v>
      </c>
      <c r="AR152" s="871">
        <f t="shared" si="121"/>
        <v>0</v>
      </c>
      <c r="AS152" s="871">
        <f t="shared" si="121"/>
        <v>0</v>
      </c>
      <c r="AT152" s="871">
        <f t="shared" si="121"/>
        <v>0</v>
      </c>
      <c r="AU152" s="871">
        <f t="shared" si="121"/>
        <v>0</v>
      </c>
      <c r="AV152" s="871">
        <f t="shared" si="121"/>
        <v>0</v>
      </c>
      <c r="AW152" s="871">
        <f t="shared" si="121"/>
        <v>0</v>
      </c>
      <c r="AX152" s="871">
        <f t="shared" si="121"/>
        <v>0</v>
      </c>
      <c r="AY152" s="871">
        <f t="shared" si="121"/>
        <v>0</v>
      </c>
      <c r="AZ152" s="871">
        <f t="shared" si="121"/>
        <v>0</v>
      </c>
      <c r="BA152" s="871">
        <f t="shared" si="121"/>
        <v>0</v>
      </c>
      <c r="BB152" s="871">
        <f t="shared" si="121"/>
        <v>0</v>
      </c>
      <c r="BC152" s="871">
        <f t="shared" si="121"/>
        <v>0</v>
      </c>
      <c r="BD152" s="871">
        <f t="shared" si="121"/>
        <v>0</v>
      </c>
      <c r="BE152" s="871">
        <f t="shared" si="121"/>
        <v>0</v>
      </c>
      <c r="BF152" s="871">
        <f t="shared" si="121"/>
        <v>0</v>
      </c>
      <c r="BG152" s="871">
        <f t="shared" si="121"/>
        <v>0</v>
      </c>
      <c r="BH152" s="871">
        <f t="shared" si="121"/>
        <v>0</v>
      </c>
      <c r="BI152" s="871">
        <f t="shared" si="121"/>
        <v>0</v>
      </c>
      <c r="BJ152" s="871">
        <f t="shared" si="121"/>
        <v>0</v>
      </c>
      <c r="BK152" s="871">
        <f t="shared" si="121"/>
        <v>0</v>
      </c>
      <c r="BL152" s="871">
        <f t="shared" si="121"/>
        <v>0</v>
      </c>
      <c r="BM152" s="871">
        <f t="shared" si="121"/>
        <v>0</v>
      </c>
      <c r="BN152" s="871">
        <f t="shared" si="121"/>
        <v>0</v>
      </c>
      <c r="BO152" s="871">
        <f t="shared" si="121"/>
        <v>0</v>
      </c>
      <c r="BP152" s="871">
        <f t="shared" si="121"/>
        <v>0</v>
      </c>
      <c r="BQ152" s="871">
        <f t="shared" si="121"/>
        <v>0</v>
      </c>
      <c r="BR152" s="871">
        <f t="shared" si="121"/>
        <v>0</v>
      </c>
      <c r="BS152" s="871">
        <f t="shared" si="121"/>
        <v>0</v>
      </c>
      <c r="BT152" s="871">
        <f t="shared" ref="BT152:CI152" si="122">(BT151*1000000)/(BT166*1000)</f>
        <v>0</v>
      </c>
      <c r="BU152" s="871">
        <f t="shared" si="122"/>
        <v>0</v>
      </c>
      <c r="BV152" s="871">
        <f t="shared" si="122"/>
        <v>0</v>
      </c>
      <c r="BW152" s="871">
        <f t="shared" si="122"/>
        <v>0</v>
      </c>
      <c r="BX152" s="871">
        <f t="shared" si="122"/>
        <v>0</v>
      </c>
      <c r="BY152" s="871">
        <f t="shared" si="122"/>
        <v>0</v>
      </c>
      <c r="BZ152" s="871">
        <f t="shared" si="122"/>
        <v>0</v>
      </c>
      <c r="CA152" s="871">
        <f t="shared" si="122"/>
        <v>0</v>
      </c>
      <c r="CB152" s="871">
        <f t="shared" si="122"/>
        <v>0</v>
      </c>
      <c r="CC152" s="871">
        <f t="shared" si="122"/>
        <v>0</v>
      </c>
      <c r="CD152" s="871">
        <f t="shared" si="122"/>
        <v>0</v>
      </c>
      <c r="CE152" s="871">
        <f t="shared" si="122"/>
        <v>0</v>
      </c>
      <c r="CF152" s="871">
        <f t="shared" si="122"/>
        <v>0</v>
      </c>
      <c r="CG152" s="871">
        <f t="shared" si="122"/>
        <v>0</v>
      </c>
      <c r="CH152" s="871">
        <f t="shared" si="122"/>
        <v>0</v>
      </c>
      <c r="CI152" s="872">
        <f t="shared" si="122"/>
        <v>0</v>
      </c>
      <c r="CK152" s="825"/>
    </row>
    <row r="153" spans="2:89" x14ac:dyDescent="0.2">
      <c r="B153" s="843" t="s">
        <v>643</v>
      </c>
      <c r="C153" s="844" t="s">
        <v>433</v>
      </c>
      <c r="D153" s="793" t="s">
        <v>78</v>
      </c>
      <c r="E153" s="877" t="s">
        <v>251</v>
      </c>
      <c r="F153" s="878">
        <v>2</v>
      </c>
      <c r="G153" s="693">
        <v>0.13400000000000001</v>
      </c>
      <c r="H153" s="693">
        <v>0.153</v>
      </c>
      <c r="I153" s="693">
        <v>0.11</v>
      </c>
      <c r="J153" s="693">
        <v>0.112</v>
      </c>
      <c r="K153" s="693">
        <v>0.41699999999999998</v>
      </c>
      <c r="L153" s="693">
        <v>0.41699999999999998</v>
      </c>
      <c r="M153" s="694">
        <v>0.41699999999999998</v>
      </c>
      <c r="N153" s="694">
        <v>0.41699999999999998</v>
      </c>
      <c r="O153" s="694">
        <v>0.41699999999999998</v>
      </c>
      <c r="P153" s="694">
        <v>0.41699999999999998</v>
      </c>
      <c r="Q153" s="694">
        <v>0.41699999999999998</v>
      </c>
      <c r="R153" s="694">
        <v>0.41699999999999998</v>
      </c>
      <c r="S153" s="694">
        <v>0.41699999999999998</v>
      </c>
      <c r="T153" s="694">
        <v>0.41699999999999998</v>
      </c>
      <c r="U153" s="694">
        <v>0.41699999999999998</v>
      </c>
      <c r="V153" s="694">
        <v>0.41699999999999998</v>
      </c>
      <c r="W153" s="694">
        <v>0.41699999999999998</v>
      </c>
      <c r="X153" s="694">
        <v>0.41699999999999998</v>
      </c>
      <c r="Y153" s="694">
        <v>0.41699999999999998</v>
      </c>
      <c r="Z153" s="694">
        <v>0.41699999999999998</v>
      </c>
      <c r="AA153" s="694">
        <v>0.41699999999999998</v>
      </c>
      <c r="AB153" s="694">
        <v>0.41699999999999998</v>
      </c>
      <c r="AC153" s="694">
        <v>0.41699999999999998</v>
      </c>
      <c r="AD153" s="694">
        <v>0.41699999999999998</v>
      </c>
      <c r="AE153" s="694">
        <v>0.41699999999999998</v>
      </c>
      <c r="AF153" s="694">
        <v>0.41699999999999998</v>
      </c>
      <c r="AG153" s="694">
        <v>0.41699999999999998</v>
      </c>
      <c r="AH153" s="694">
        <v>0.41699999999999998</v>
      </c>
      <c r="AI153" s="694">
        <v>0.41699999999999998</v>
      </c>
      <c r="AJ153" s="694">
        <v>0.41699999999999998</v>
      </c>
      <c r="AK153" s="694">
        <v>0.41699999999999998</v>
      </c>
      <c r="AL153" s="694"/>
      <c r="AM153" s="694"/>
      <c r="AN153" s="694"/>
      <c r="AO153" s="694"/>
      <c r="AP153" s="694"/>
      <c r="AQ153" s="694"/>
      <c r="AR153" s="694"/>
      <c r="AS153" s="694"/>
      <c r="AT153" s="694"/>
      <c r="AU153" s="694"/>
      <c r="AV153" s="694"/>
      <c r="AW153" s="694"/>
      <c r="AX153" s="694"/>
      <c r="AY153" s="694"/>
      <c r="AZ153" s="694"/>
      <c r="BA153" s="694"/>
      <c r="BB153" s="694"/>
      <c r="BC153" s="694"/>
      <c r="BD153" s="694"/>
      <c r="BE153" s="694"/>
      <c r="BF153" s="694"/>
      <c r="BG153" s="694"/>
      <c r="BH153" s="694"/>
      <c r="BI153" s="694"/>
      <c r="BJ153" s="694"/>
      <c r="BK153" s="694"/>
      <c r="BL153" s="694"/>
      <c r="BM153" s="694"/>
      <c r="BN153" s="694"/>
      <c r="BO153" s="694"/>
      <c r="BP153" s="694"/>
      <c r="BQ153" s="694"/>
      <c r="BR153" s="694"/>
      <c r="BS153" s="694"/>
      <c r="BT153" s="694"/>
      <c r="BU153" s="694"/>
      <c r="BV153" s="694"/>
      <c r="BW153" s="694"/>
      <c r="BX153" s="694"/>
      <c r="BY153" s="694"/>
      <c r="BZ153" s="694"/>
      <c r="CA153" s="694"/>
      <c r="CB153" s="694"/>
      <c r="CC153" s="694"/>
      <c r="CD153" s="694"/>
      <c r="CE153" s="694"/>
      <c r="CF153" s="694"/>
      <c r="CG153" s="694"/>
      <c r="CH153" s="694"/>
      <c r="CI153" s="695"/>
      <c r="CK153" s="825"/>
    </row>
    <row r="154" spans="2:89" x14ac:dyDescent="0.2">
      <c r="B154" s="851" t="s">
        <v>644</v>
      </c>
      <c r="C154" s="852" t="s">
        <v>435</v>
      </c>
      <c r="D154" s="798" t="s">
        <v>78</v>
      </c>
      <c r="E154" s="861" t="s">
        <v>251</v>
      </c>
      <c r="F154" s="862">
        <v>2</v>
      </c>
      <c r="G154" s="697">
        <v>1.5</v>
      </c>
      <c r="H154" s="697">
        <v>1.5169999999999999</v>
      </c>
      <c r="I154" s="697">
        <v>1.605</v>
      </c>
      <c r="J154" s="697">
        <v>1.605</v>
      </c>
      <c r="K154" s="697">
        <v>0</v>
      </c>
      <c r="L154" s="697">
        <v>0</v>
      </c>
      <c r="M154" s="698">
        <v>0</v>
      </c>
      <c r="N154" s="698">
        <v>0</v>
      </c>
      <c r="O154" s="698">
        <v>0</v>
      </c>
      <c r="P154" s="698">
        <v>0</v>
      </c>
      <c r="Q154" s="698">
        <v>0</v>
      </c>
      <c r="R154" s="698">
        <v>0</v>
      </c>
      <c r="S154" s="698">
        <v>0</v>
      </c>
      <c r="T154" s="698">
        <v>0</v>
      </c>
      <c r="U154" s="698">
        <v>0</v>
      </c>
      <c r="V154" s="698">
        <v>0</v>
      </c>
      <c r="W154" s="698">
        <v>0</v>
      </c>
      <c r="X154" s="698">
        <v>0</v>
      </c>
      <c r="Y154" s="698">
        <v>0</v>
      </c>
      <c r="Z154" s="698">
        <v>0</v>
      </c>
      <c r="AA154" s="698">
        <v>0</v>
      </c>
      <c r="AB154" s="698">
        <v>0</v>
      </c>
      <c r="AC154" s="698">
        <v>0</v>
      </c>
      <c r="AD154" s="698">
        <v>0</v>
      </c>
      <c r="AE154" s="698">
        <v>0</v>
      </c>
      <c r="AF154" s="698">
        <v>0</v>
      </c>
      <c r="AG154" s="698">
        <v>0</v>
      </c>
      <c r="AH154" s="698">
        <v>0</v>
      </c>
      <c r="AI154" s="698">
        <v>0</v>
      </c>
      <c r="AJ154" s="698">
        <v>0</v>
      </c>
      <c r="AK154" s="698">
        <v>0</v>
      </c>
      <c r="AL154" s="698"/>
      <c r="AM154" s="698"/>
      <c r="AN154" s="698"/>
      <c r="AO154" s="698"/>
      <c r="AP154" s="698"/>
      <c r="AQ154" s="698"/>
      <c r="AR154" s="698"/>
      <c r="AS154" s="698"/>
      <c r="AT154" s="698"/>
      <c r="AU154" s="698"/>
      <c r="AV154" s="698"/>
      <c r="AW154" s="698"/>
      <c r="AX154" s="698"/>
      <c r="AY154" s="698"/>
      <c r="AZ154" s="698"/>
      <c r="BA154" s="698"/>
      <c r="BB154" s="698"/>
      <c r="BC154" s="698"/>
      <c r="BD154" s="698"/>
      <c r="BE154" s="698"/>
      <c r="BF154" s="698"/>
      <c r="BG154" s="698"/>
      <c r="BH154" s="698"/>
      <c r="BI154" s="698"/>
      <c r="BJ154" s="698"/>
      <c r="BK154" s="698"/>
      <c r="BL154" s="698"/>
      <c r="BM154" s="698"/>
      <c r="BN154" s="698"/>
      <c r="BO154" s="698"/>
      <c r="BP154" s="698"/>
      <c r="BQ154" s="698"/>
      <c r="BR154" s="698"/>
      <c r="BS154" s="698"/>
      <c r="BT154" s="698"/>
      <c r="BU154" s="698"/>
      <c r="BV154" s="698"/>
      <c r="BW154" s="698"/>
      <c r="BX154" s="698"/>
      <c r="BY154" s="698"/>
      <c r="BZ154" s="698"/>
      <c r="CA154" s="698"/>
      <c r="CB154" s="698"/>
      <c r="CC154" s="698"/>
      <c r="CD154" s="698"/>
      <c r="CE154" s="698"/>
      <c r="CF154" s="698"/>
      <c r="CG154" s="698"/>
      <c r="CH154" s="698"/>
      <c r="CI154" s="699"/>
      <c r="CK154" s="825"/>
    </row>
    <row r="155" spans="2:89" x14ac:dyDescent="0.2">
      <c r="B155" s="879" t="s">
        <v>645</v>
      </c>
      <c r="C155" s="880" t="s">
        <v>437</v>
      </c>
      <c r="D155" s="798" t="s">
        <v>78</v>
      </c>
      <c r="E155" s="861" t="s">
        <v>251</v>
      </c>
      <c r="F155" s="862">
        <v>2</v>
      </c>
      <c r="G155" s="697">
        <v>0</v>
      </c>
      <c r="H155" s="697">
        <v>0</v>
      </c>
      <c r="I155" s="697">
        <v>2E-3</v>
      </c>
      <c r="J155" s="697">
        <v>0</v>
      </c>
      <c r="K155" s="697">
        <v>0</v>
      </c>
      <c r="L155" s="697">
        <v>0</v>
      </c>
      <c r="M155" s="698">
        <v>0</v>
      </c>
      <c r="N155" s="698">
        <v>0</v>
      </c>
      <c r="O155" s="698">
        <v>0</v>
      </c>
      <c r="P155" s="698">
        <v>0</v>
      </c>
      <c r="Q155" s="698">
        <v>0</v>
      </c>
      <c r="R155" s="698">
        <v>0</v>
      </c>
      <c r="S155" s="698">
        <v>0</v>
      </c>
      <c r="T155" s="698">
        <v>0</v>
      </c>
      <c r="U155" s="698">
        <v>0</v>
      </c>
      <c r="V155" s="698">
        <v>0</v>
      </c>
      <c r="W155" s="698">
        <v>0</v>
      </c>
      <c r="X155" s="698">
        <v>0</v>
      </c>
      <c r="Y155" s="698">
        <v>0</v>
      </c>
      <c r="Z155" s="698">
        <v>0</v>
      </c>
      <c r="AA155" s="698">
        <v>0</v>
      </c>
      <c r="AB155" s="698">
        <v>0</v>
      </c>
      <c r="AC155" s="698">
        <v>0</v>
      </c>
      <c r="AD155" s="698">
        <v>0</v>
      </c>
      <c r="AE155" s="698">
        <v>0</v>
      </c>
      <c r="AF155" s="698">
        <v>0</v>
      </c>
      <c r="AG155" s="698">
        <v>0</v>
      </c>
      <c r="AH155" s="698">
        <v>0</v>
      </c>
      <c r="AI155" s="698">
        <v>0</v>
      </c>
      <c r="AJ155" s="698">
        <v>0</v>
      </c>
      <c r="AK155" s="698">
        <v>0</v>
      </c>
      <c r="AL155" s="698"/>
      <c r="AM155" s="698"/>
      <c r="AN155" s="698"/>
      <c r="AO155" s="698"/>
      <c r="AP155" s="698"/>
      <c r="AQ155" s="698"/>
      <c r="AR155" s="698"/>
      <c r="AS155" s="698"/>
      <c r="AT155" s="698"/>
      <c r="AU155" s="698"/>
      <c r="AV155" s="698"/>
      <c r="AW155" s="698"/>
      <c r="AX155" s="698"/>
      <c r="AY155" s="698"/>
      <c r="AZ155" s="698"/>
      <c r="BA155" s="698"/>
      <c r="BB155" s="698"/>
      <c r="BC155" s="698"/>
      <c r="BD155" s="698"/>
      <c r="BE155" s="698"/>
      <c r="BF155" s="698"/>
      <c r="BG155" s="698"/>
      <c r="BH155" s="698"/>
      <c r="BI155" s="698"/>
      <c r="BJ155" s="698"/>
      <c r="BK155" s="698"/>
      <c r="BL155" s="698"/>
      <c r="BM155" s="698"/>
      <c r="BN155" s="698"/>
      <c r="BO155" s="698"/>
      <c r="BP155" s="698"/>
      <c r="BQ155" s="698"/>
      <c r="BR155" s="698"/>
      <c r="BS155" s="698"/>
      <c r="BT155" s="698"/>
      <c r="BU155" s="698"/>
      <c r="BV155" s="698"/>
      <c r="BW155" s="698"/>
      <c r="BX155" s="698"/>
      <c r="BY155" s="698"/>
      <c r="BZ155" s="698"/>
      <c r="CA155" s="698"/>
      <c r="CB155" s="698"/>
      <c r="CC155" s="698"/>
      <c r="CD155" s="698"/>
      <c r="CE155" s="698"/>
      <c r="CF155" s="698"/>
      <c r="CG155" s="698"/>
      <c r="CH155" s="698"/>
      <c r="CI155" s="699"/>
      <c r="CK155" s="825"/>
    </row>
    <row r="156" spans="2:89" x14ac:dyDescent="0.2">
      <c r="B156" s="879" t="s">
        <v>646</v>
      </c>
      <c r="C156" s="880" t="s">
        <v>439</v>
      </c>
      <c r="D156" s="702" t="s">
        <v>440</v>
      </c>
      <c r="E156" s="703" t="s">
        <v>251</v>
      </c>
      <c r="F156" s="704">
        <v>2</v>
      </c>
      <c r="G156" s="697">
        <v>1.6020000000000001</v>
      </c>
      <c r="H156" s="649">
        <f>G156+SUM(H157:H162)</f>
        <v>1.6800000000000002</v>
      </c>
      <c r="I156" s="649">
        <f t="shared" ref="I156" si="123">H156+SUM(I157:I162)</f>
        <v>1.6970000000000001</v>
      </c>
      <c r="J156" s="649">
        <f t="shared" ref="J156:L156" si="124">I156+SUM(J157:J162)</f>
        <v>1.7770000000000001</v>
      </c>
      <c r="K156" s="649">
        <f t="shared" si="124"/>
        <v>2.8970000000000002</v>
      </c>
      <c r="L156" s="649">
        <f t="shared" si="124"/>
        <v>2.9870000000000001</v>
      </c>
      <c r="M156" s="649">
        <f>L156+SUM(M157:M162)</f>
        <v>3.077</v>
      </c>
      <c r="N156" s="649">
        <f t="shared" ref="N156:BY156" si="125">M156+SUM(N157:N162)</f>
        <v>3.1669999999999998</v>
      </c>
      <c r="O156" s="649">
        <f t="shared" si="125"/>
        <v>3.4369999999999998</v>
      </c>
      <c r="P156" s="649">
        <f t="shared" si="125"/>
        <v>3.4469999999999996</v>
      </c>
      <c r="Q156" s="649">
        <f t="shared" si="125"/>
        <v>3.4569999999999994</v>
      </c>
      <c r="R156" s="649">
        <f t="shared" si="125"/>
        <v>3.4669999999999992</v>
      </c>
      <c r="S156" s="649">
        <f t="shared" si="125"/>
        <v>3.476999999999999</v>
      </c>
      <c r="T156" s="649">
        <f t="shared" si="125"/>
        <v>3.4869999999999988</v>
      </c>
      <c r="U156" s="649">
        <f t="shared" si="125"/>
        <v>3.4969999999999986</v>
      </c>
      <c r="V156" s="649">
        <f t="shared" si="125"/>
        <v>3.5069999999999983</v>
      </c>
      <c r="W156" s="649">
        <f t="shared" si="125"/>
        <v>3.5169999999999981</v>
      </c>
      <c r="X156" s="649">
        <f t="shared" si="125"/>
        <v>3.5269999999999979</v>
      </c>
      <c r="Y156" s="649">
        <f t="shared" si="125"/>
        <v>3.5369999999999977</v>
      </c>
      <c r="Z156" s="649">
        <f t="shared" si="125"/>
        <v>3.5469999999999975</v>
      </c>
      <c r="AA156" s="649">
        <f t="shared" si="125"/>
        <v>3.5569999999999973</v>
      </c>
      <c r="AB156" s="649">
        <f t="shared" si="125"/>
        <v>3.5669999999999971</v>
      </c>
      <c r="AC156" s="649">
        <f t="shared" si="125"/>
        <v>3.5769999999999968</v>
      </c>
      <c r="AD156" s="649">
        <f t="shared" si="125"/>
        <v>3.5869999999999966</v>
      </c>
      <c r="AE156" s="649">
        <f t="shared" si="125"/>
        <v>3.5969999999999964</v>
      </c>
      <c r="AF156" s="649">
        <f t="shared" si="125"/>
        <v>3.6069999999999962</v>
      </c>
      <c r="AG156" s="649">
        <f t="shared" si="125"/>
        <v>3.616999999999996</v>
      </c>
      <c r="AH156" s="649">
        <f t="shared" si="125"/>
        <v>3.6269999999999958</v>
      </c>
      <c r="AI156" s="649">
        <f t="shared" si="125"/>
        <v>3.6369999999999956</v>
      </c>
      <c r="AJ156" s="649">
        <f t="shared" si="125"/>
        <v>3.6469999999999954</v>
      </c>
      <c r="AK156" s="649">
        <f t="shared" si="125"/>
        <v>3.6569999999999951</v>
      </c>
      <c r="AL156" s="649">
        <f t="shared" si="125"/>
        <v>3.6569999999999951</v>
      </c>
      <c r="AM156" s="649">
        <f t="shared" si="125"/>
        <v>3.6569999999999951</v>
      </c>
      <c r="AN156" s="649">
        <f t="shared" si="125"/>
        <v>3.6569999999999951</v>
      </c>
      <c r="AO156" s="649">
        <f t="shared" si="125"/>
        <v>3.6569999999999951</v>
      </c>
      <c r="AP156" s="649">
        <f t="shared" si="125"/>
        <v>3.6569999999999951</v>
      </c>
      <c r="AQ156" s="649">
        <f t="shared" si="125"/>
        <v>3.6569999999999951</v>
      </c>
      <c r="AR156" s="649">
        <f t="shared" si="125"/>
        <v>3.6569999999999951</v>
      </c>
      <c r="AS156" s="649">
        <f t="shared" si="125"/>
        <v>3.6569999999999951</v>
      </c>
      <c r="AT156" s="649">
        <f t="shared" si="125"/>
        <v>3.6569999999999951</v>
      </c>
      <c r="AU156" s="649">
        <f t="shared" si="125"/>
        <v>3.6569999999999951</v>
      </c>
      <c r="AV156" s="649">
        <f t="shared" si="125"/>
        <v>3.6569999999999951</v>
      </c>
      <c r="AW156" s="649">
        <f t="shared" si="125"/>
        <v>3.6569999999999951</v>
      </c>
      <c r="AX156" s="649">
        <f t="shared" si="125"/>
        <v>3.6569999999999951</v>
      </c>
      <c r="AY156" s="649">
        <f t="shared" si="125"/>
        <v>3.6569999999999951</v>
      </c>
      <c r="AZ156" s="649">
        <f t="shared" si="125"/>
        <v>3.6569999999999951</v>
      </c>
      <c r="BA156" s="649">
        <f t="shared" si="125"/>
        <v>3.6569999999999951</v>
      </c>
      <c r="BB156" s="649">
        <f t="shared" si="125"/>
        <v>3.6569999999999951</v>
      </c>
      <c r="BC156" s="649">
        <f t="shared" si="125"/>
        <v>3.6569999999999951</v>
      </c>
      <c r="BD156" s="649">
        <f t="shared" si="125"/>
        <v>3.6569999999999951</v>
      </c>
      <c r="BE156" s="649">
        <f t="shared" si="125"/>
        <v>3.6569999999999951</v>
      </c>
      <c r="BF156" s="649">
        <f t="shared" si="125"/>
        <v>3.6569999999999951</v>
      </c>
      <c r="BG156" s="649">
        <f t="shared" si="125"/>
        <v>3.6569999999999951</v>
      </c>
      <c r="BH156" s="649">
        <f t="shared" si="125"/>
        <v>3.6569999999999951</v>
      </c>
      <c r="BI156" s="649">
        <f t="shared" si="125"/>
        <v>3.6569999999999951</v>
      </c>
      <c r="BJ156" s="649">
        <f t="shared" si="125"/>
        <v>3.6569999999999951</v>
      </c>
      <c r="BK156" s="649">
        <f t="shared" si="125"/>
        <v>3.6569999999999951</v>
      </c>
      <c r="BL156" s="649">
        <f t="shared" si="125"/>
        <v>3.6569999999999951</v>
      </c>
      <c r="BM156" s="649">
        <f t="shared" si="125"/>
        <v>3.6569999999999951</v>
      </c>
      <c r="BN156" s="649">
        <f t="shared" si="125"/>
        <v>3.6569999999999951</v>
      </c>
      <c r="BO156" s="649">
        <f t="shared" si="125"/>
        <v>3.6569999999999951</v>
      </c>
      <c r="BP156" s="649">
        <f t="shared" si="125"/>
        <v>3.6569999999999951</v>
      </c>
      <c r="BQ156" s="649">
        <f t="shared" si="125"/>
        <v>3.6569999999999951</v>
      </c>
      <c r="BR156" s="649">
        <f t="shared" si="125"/>
        <v>3.6569999999999951</v>
      </c>
      <c r="BS156" s="649">
        <f t="shared" si="125"/>
        <v>3.6569999999999951</v>
      </c>
      <c r="BT156" s="649">
        <f t="shared" si="125"/>
        <v>3.6569999999999951</v>
      </c>
      <c r="BU156" s="649">
        <f t="shared" si="125"/>
        <v>3.6569999999999951</v>
      </c>
      <c r="BV156" s="649">
        <f t="shared" si="125"/>
        <v>3.6569999999999951</v>
      </c>
      <c r="BW156" s="649">
        <f t="shared" si="125"/>
        <v>3.6569999999999951</v>
      </c>
      <c r="BX156" s="649">
        <f t="shared" si="125"/>
        <v>3.6569999999999951</v>
      </c>
      <c r="BY156" s="649">
        <f t="shared" si="125"/>
        <v>3.6569999999999951</v>
      </c>
      <c r="BZ156" s="649">
        <f t="shared" ref="BZ156:CI156" si="126">BY156+SUM(BZ157:BZ162)</f>
        <v>3.6569999999999951</v>
      </c>
      <c r="CA156" s="649">
        <f t="shared" si="126"/>
        <v>3.6569999999999951</v>
      </c>
      <c r="CB156" s="649">
        <f t="shared" si="126"/>
        <v>3.6569999999999951</v>
      </c>
      <c r="CC156" s="649">
        <f t="shared" si="126"/>
        <v>3.6569999999999951</v>
      </c>
      <c r="CD156" s="649">
        <f t="shared" si="126"/>
        <v>3.6569999999999951</v>
      </c>
      <c r="CE156" s="649">
        <f t="shared" si="126"/>
        <v>3.6569999999999951</v>
      </c>
      <c r="CF156" s="649">
        <f t="shared" si="126"/>
        <v>3.6569999999999951</v>
      </c>
      <c r="CG156" s="649">
        <f t="shared" si="126"/>
        <v>3.6569999999999951</v>
      </c>
      <c r="CH156" s="649">
        <f t="shared" si="126"/>
        <v>3.6569999999999951</v>
      </c>
      <c r="CI156" s="645">
        <f t="shared" si="126"/>
        <v>3.6569999999999951</v>
      </c>
      <c r="CK156" s="825"/>
    </row>
    <row r="157" spans="2:89" x14ac:dyDescent="0.2">
      <c r="B157" s="879" t="s">
        <v>647</v>
      </c>
      <c r="C157" s="880" t="s">
        <v>442</v>
      </c>
      <c r="D157" s="702" t="s">
        <v>443</v>
      </c>
      <c r="E157" s="703" t="s">
        <v>251</v>
      </c>
      <c r="F157" s="704">
        <v>2</v>
      </c>
      <c r="G157" s="697">
        <v>0</v>
      </c>
      <c r="H157" s="697">
        <v>7.8E-2</v>
      </c>
      <c r="I157" s="697">
        <v>1.7000000000000001E-2</v>
      </c>
      <c r="J157" s="697">
        <v>0.08</v>
      </c>
      <c r="K157" s="697">
        <v>0.08</v>
      </c>
      <c r="L157" s="697">
        <v>0.09</v>
      </c>
      <c r="M157" s="698">
        <v>0.09</v>
      </c>
      <c r="N157" s="698">
        <v>0.09</v>
      </c>
      <c r="O157" s="698">
        <v>0.01</v>
      </c>
      <c r="P157" s="698">
        <v>0.01</v>
      </c>
      <c r="Q157" s="698">
        <v>0.01</v>
      </c>
      <c r="R157" s="698">
        <v>0.01</v>
      </c>
      <c r="S157" s="698">
        <v>0.01</v>
      </c>
      <c r="T157" s="698">
        <v>0.01</v>
      </c>
      <c r="U157" s="698">
        <v>0.01</v>
      </c>
      <c r="V157" s="698">
        <v>0.01</v>
      </c>
      <c r="W157" s="698">
        <v>0.01</v>
      </c>
      <c r="X157" s="698">
        <v>0.01</v>
      </c>
      <c r="Y157" s="698">
        <v>0.01</v>
      </c>
      <c r="Z157" s="698">
        <v>0.01</v>
      </c>
      <c r="AA157" s="698">
        <v>0.01</v>
      </c>
      <c r="AB157" s="698">
        <v>0.01</v>
      </c>
      <c r="AC157" s="698">
        <v>0.01</v>
      </c>
      <c r="AD157" s="698">
        <v>0.01</v>
      </c>
      <c r="AE157" s="698">
        <v>0.01</v>
      </c>
      <c r="AF157" s="698">
        <v>0.01</v>
      </c>
      <c r="AG157" s="698">
        <v>0.01</v>
      </c>
      <c r="AH157" s="698">
        <v>0.01</v>
      </c>
      <c r="AI157" s="698">
        <v>0.01</v>
      </c>
      <c r="AJ157" s="698">
        <v>0.01</v>
      </c>
      <c r="AK157" s="698">
        <v>0.01</v>
      </c>
      <c r="AL157" s="698"/>
      <c r="AM157" s="698"/>
      <c r="AN157" s="698"/>
      <c r="AO157" s="698"/>
      <c r="AP157" s="698"/>
      <c r="AQ157" s="698"/>
      <c r="AR157" s="698"/>
      <c r="AS157" s="698"/>
      <c r="AT157" s="698"/>
      <c r="AU157" s="698"/>
      <c r="AV157" s="698"/>
      <c r="AW157" s="698"/>
      <c r="AX157" s="698"/>
      <c r="AY157" s="698"/>
      <c r="AZ157" s="698"/>
      <c r="BA157" s="698"/>
      <c r="BB157" s="698"/>
      <c r="BC157" s="698"/>
      <c r="BD157" s="698"/>
      <c r="BE157" s="698"/>
      <c r="BF157" s="698"/>
      <c r="BG157" s="698"/>
      <c r="BH157" s="698"/>
      <c r="BI157" s="698"/>
      <c r="BJ157" s="698"/>
      <c r="BK157" s="698"/>
      <c r="BL157" s="698"/>
      <c r="BM157" s="698"/>
      <c r="BN157" s="698"/>
      <c r="BO157" s="698"/>
      <c r="BP157" s="698"/>
      <c r="BQ157" s="698"/>
      <c r="BR157" s="698"/>
      <c r="BS157" s="698"/>
      <c r="BT157" s="698"/>
      <c r="BU157" s="698"/>
      <c r="BV157" s="698"/>
      <c r="BW157" s="698"/>
      <c r="BX157" s="698"/>
      <c r="BY157" s="698"/>
      <c r="BZ157" s="698"/>
      <c r="CA157" s="698"/>
      <c r="CB157" s="698"/>
      <c r="CC157" s="698"/>
      <c r="CD157" s="698"/>
      <c r="CE157" s="698"/>
      <c r="CF157" s="698"/>
      <c r="CG157" s="698"/>
      <c r="CH157" s="698"/>
      <c r="CI157" s="699"/>
      <c r="CK157" s="825"/>
    </row>
    <row r="158" spans="2:89" x14ac:dyDescent="0.2">
      <c r="B158" s="879" t="s">
        <v>648</v>
      </c>
      <c r="C158" s="880" t="s">
        <v>445</v>
      </c>
      <c r="D158" s="702" t="s">
        <v>446</v>
      </c>
      <c r="E158" s="703" t="s">
        <v>251</v>
      </c>
      <c r="F158" s="704">
        <v>2</v>
      </c>
      <c r="G158" s="697">
        <v>0</v>
      </c>
      <c r="H158" s="697">
        <v>0</v>
      </c>
      <c r="I158" s="697">
        <v>0</v>
      </c>
      <c r="J158" s="697">
        <v>0</v>
      </c>
      <c r="K158" s="697">
        <v>0</v>
      </c>
      <c r="L158" s="697">
        <v>0</v>
      </c>
      <c r="M158" s="698">
        <v>0</v>
      </c>
      <c r="N158" s="698">
        <v>0</v>
      </c>
      <c r="O158" s="698">
        <v>0</v>
      </c>
      <c r="P158" s="698">
        <v>0</v>
      </c>
      <c r="Q158" s="698">
        <v>0</v>
      </c>
      <c r="R158" s="698">
        <v>0</v>
      </c>
      <c r="S158" s="698">
        <v>0</v>
      </c>
      <c r="T158" s="698">
        <v>0</v>
      </c>
      <c r="U158" s="698">
        <v>0</v>
      </c>
      <c r="V158" s="698">
        <v>0</v>
      </c>
      <c r="W158" s="698">
        <v>0</v>
      </c>
      <c r="X158" s="698">
        <v>0</v>
      </c>
      <c r="Y158" s="698">
        <v>0</v>
      </c>
      <c r="Z158" s="698">
        <v>0</v>
      </c>
      <c r="AA158" s="698">
        <v>0</v>
      </c>
      <c r="AB158" s="698">
        <v>0</v>
      </c>
      <c r="AC158" s="698">
        <v>0</v>
      </c>
      <c r="AD158" s="698">
        <v>0</v>
      </c>
      <c r="AE158" s="698">
        <v>0</v>
      </c>
      <c r="AF158" s="698">
        <v>0</v>
      </c>
      <c r="AG158" s="698">
        <v>0</v>
      </c>
      <c r="AH158" s="698">
        <v>0</v>
      </c>
      <c r="AI158" s="698">
        <v>0</v>
      </c>
      <c r="AJ158" s="698">
        <v>0</v>
      </c>
      <c r="AK158" s="698">
        <v>0</v>
      </c>
      <c r="AL158" s="698"/>
      <c r="AM158" s="698"/>
      <c r="AN158" s="698"/>
      <c r="AO158" s="698"/>
      <c r="AP158" s="698"/>
      <c r="AQ158" s="698"/>
      <c r="AR158" s="698"/>
      <c r="AS158" s="698"/>
      <c r="AT158" s="698"/>
      <c r="AU158" s="698"/>
      <c r="AV158" s="698"/>
      <c r="AW158" s="698"/>
      <c r="AX158" s="698"/>
      <c r="AY158" s="698"/>
      <c r="AZ158" s="698"/>
      <c r="BA158" s="698"/>
      <c r="BB158" s="698"/>
      <c r="BC158" s="698"/>
      <c r="BD158" s="698"/>
      <c r="BE158" s="698"/>
      <c r="BF158" s="698"/>
      <c r="BG158" s="698"/>
      <c r="BH158" s="698"/>
      <c r="BI158" s="698"/>
      <c r="BJ158" s="698"/>
      <c r="BK158" s="698"/>
      <c r="BL158" s="698"/>
      <c r="BM158" s="698"/>
      <c r="BN158" s="698"/>
      <c r="BO158" s="698"/>
      <c r="BP158" s="698"/>
      <c r="BQ158" s="698"/>
      <c r="BR158" s="698"/>
      <c r="BS158" s="698"/>
      <c r="BT158" s="698"/>
      <c r="BU158" s="698"/>
      <c r="BV158" s="698"/>
      <c r="BW158" s="698"/>
      <c r="BX158" s="698"/>
      <c r="BY158" s="698"/>
      <c r="BZ158" s="698"/>
      <c r="CA158" s="698"/>
      <c r="CB158" s="698"/>
      <c r="CC158" s="698"/>
      <c r="CD158" s="698"/>
      <c r="CE158" s="698"/>
      <c r="CF158" s="698"/>
      <c r="CG158" s="698"/>
      <c r="CH158" s="698"/>
      <c r="CI158" s="699"/>
      <c r="CK158" s="825"/>
    </row>
    <row r="159" spans="2:89" x14ac:dyDescent="0.2">
      <c r="B159" s="879" t="s">
        <v>649</v>
      </c>
      <c r="C159" s="880" t="s">
        <v>448</v>
      </c>
      <c r="D159" s="702" t="s">
        <v>449</v>
      </c>
      <c r="E159" s="703" t="s">
        <v>251</v>
      </c>
      <c r="F159" s="704">
        <v>2</v>
      </c>
      <c r="G159" s="697">
        <v>0</v>
      </c>
      <c r="H159" s="697">
        <v>0</v>
      </c>
      <c r="I159" s="697">
        <v>0</v>
      </c>
      <c r="J159" s="697">
        <v>0</v>
      </c>
      <c r="K159" s="697">
        <v>0</v>
      </c>
      <c r="L159" s="697">
        <v>0</v>
      </c>
      <c r="M159" s="698">
        <v>0</v>
      </c>
      <c r="N159" s="698">
        <v>0</v>
      </c>
      <c r="O159" s="698">
        <v>0</v>
      </c>
      <c r="P159" s="698">
        <v>0</v>
      </c>
      <c r="Q159" s="698">
        <v>0</v>
      </c>
      <c r="R159" s="698">
        <v>0</v>
      </c>
      <c r="S159" s="698">
        <v>0</v>
      </c>
      <c r="T159" s="698">
        <v>0</v>
      </c>
      <c r="U159" s="698">
        <v>0</v>
      </c>
      <c r="V159" s="698">
        <v>0</v>
      </c>
      <c r="W159" s="698">
        <v>0</v>
      </c>
      <c r="X159" s="698">
        <v>0</v>
      </c>
      <c r="Y159" s="698">
        <v>0</v>
      </c>
      <c r="Z159" s="698">
        <v>0</v>
      </c>
      <c r="AA159" s="698">
        <v>0</v>
      </c>
      <c r="AB159" s="698">
        <v>0</v>
      </c>
      <c r="AC159" s="698">
        <v>0</v>
      </c>
      <c r="AD159" s="698">
        <v>0</v>
      </c>
      <c r="AE159" s="698">
        <v>0</v>
      </c>
      <c r="AF159" s="698">
        <v>0</v>
      </c>
      <c r="AG159" s="698">
        <v>0</v>
      </c>
      <c r="AH159" s="698">
        <v>0</v>
      </c>
      <c r="AI159" s="698">
        <v>0</v>
      </c>
      <c r="AJ159" s="698">
        <v>0</v>
      </c>
      <c r="AK159" s="698">
        <v>0</v>
      </c>
      <c r="AL159" s="698"/>
      <c r="AM159" s="698"/>
      <c r="AN159" s="698"/>
      <c r="AO159" s="698"/>
      <c r="AP159" s="698"/>
      <c r="AQ159" s="698"/>
      <c r="AR159" s="698"/>
      <c r="AS159" s="698"/>
      <c r="AT159" s="698"/>
      <c r="AU159" s="698"/>
      <c r="AV159" s="698"/>
      <c r="AW159" s="698"/>
      <c r="AX159" s="698"/>
      <c r="AY159" s="698"/>
      <c r="AZ159" s="698"/>
      <c r="BA159" s="698"/>
      <c r="BB159" s="698"/>
      <c r="BC159" s="698"/>
      <c r="BD159" s="698"/>
      <c r="BE159" s="698"/>
      <c r="BF159" s="698"/>
      <c r="BG159" s="698"/>
      <c r="BH159" s="698"/>
      <c r="BI159" s="698"/>
      <c r="BJ159" s="698"/>
      <c r="BK159" s="698"/>
      <c r="BL159" s="698"/>
      <c r="BM159" s="698"/>
      <c r="BN159" s="698"/>
      <c r="BO159" s="698"/>
      <c r="BP159" s="698"/>
      <c r="BQ159" s="698"/>
      <c r="BR159" s="698"/>
      <c r="BS159" s="698"/>
      <c r="BT159" s="698"/>
      <c r="BU159" s="698"/>
      <c r="BV159" s="698"/>
      <c r="BW159" s="698"/>
      <c r="BX159" s="698"/>
      <c r="BY159" s="698"/>
      <c r="BZ159" s="698"/>
      <c r="CA159" s="698"/>
      <c r="CB159" s="698"/>
      <c r="CC159" s="698"/>
      <c r="CD159" s="698"/>
      <c r="CE159" s="698"/>
      <c r="CF159" s="698"/>
      <c r="CG159" s="698"/>
      <c r="CH159" s="698"/>
      <c r="CI159" s="699"/>
      <c r="CK159" s="825"/>
    </row>
    <row r="160" spans="2:89" ht="28.5" x14ac:dyDescent="0.2">
      <c r="B160" s="879" t="s">
        <v>650</v>
      </c>
      <c r="C160" s="880" t="s">
        <v>451</v>
      </c>
      <c r="D160" s="702" t="s">
        <v>452</v>
      </c>
      <c r="E160" s="703" t="s">
        <v>251</v>
      </c>
      <c r="F160" s="704">
        <v>2</v>
      </c>
      <c r="G160" s="697">
        <v>0</v>
      </c>
      <c r="H160" s="697">
        <v>0</v>
      </c>
      <c r="I160" s="697">
        <v>0</v>
      </c>
      <c r="J160" s="697">
        <v>0</v>
      </c>
      <c r="K160" s="697">
        <v>0</v>
      </c>
      <c r="L160" s="697">
        <v>0</v>
      </c>
      <c r="M160" s="698">
        <v>0</v>
      </c>
      <c r="N160" s="698">
        <v>0</v>
      </c>
      <c r="O160" s="698">
        <v>0</v>
      </c>
      <c r="P160" s="698">
        <v>0</v>
      </c>
      <c r="Q160" s="698">
        <v>0</v>
      </c>
      <c r="R160" s="698">
        <v>0</v>
      </c>
      <c r="S160" s="698">
        <v>0</v>
      </c>
      <c r="T160" s="698">
        <v>0</v>
      </c>
      <c r="U160" s="698">
        <v>0</v>
      </c>
      <c r="V160" s="698">
        <v>0</v>
      </c>
      <c r="W160" s="698">
        <v>0</v>
      </c>
      <c r="X160" s="698">
        <v>0</v>
      </c>
      <c r="Y160" s="698">
        <v>0</v>
      </c>
      <c r="Z160" s="698">
        <v>0</v>
      </c>
      <c r="AA160" s="698">
        <v>0</v>
      </c>
      <c r="AB160" s="698">
        <v>0</v>
      </c>
      <c r="AC160" s="698">
        <v>0</v>
      </c>
      <c r="AD160" s="698">
        <v>0</v>
      </c>
      <c r="AE160" s="698">
        <v>0</v>
      </c>
      <c r="AF160" s="698">
        <v>0</v>
      </c>
      <c r="AG160" s="698">
        <v>0</v>
      </c>
      <c r="AH160" s="698">
        <v>0</v>
      </c>
      <c r="AI160" s="698">
        <v>0</v>
      </c>
      <c r="AJ160" s="698">
        <v>0</v>
      </c>
      <c r="AK160" s="698">
        <v>0</v>
      </c>
      <c r="AL160" s="698"/>
      <c r="AM160" s="698"/>
      <c r="AN160" s="698"/>
      <c r="AO160" s="698"/>
      <c r="AP160" s="698"/>
      <c r="AQ160" s="698"/>
      <c r="AR160" s="698"/>
      <c r="AS160" s="698"/>
      <c r="AT160" s="698"/>
      <c r="AU160" s="698"/>
      <c r="AV160" s="698"/>
      <c r="AW160" s="698"/>
      <c r="AX160" s="698"/>
      <c r="AY160" s="698"/>
      <c r="AZ160" s="698"/>
      <c r="BA160" s="698"/>
      <c r="BB160" s="698"/>
      <c r="BC160" s="698"/>
      <c r="BD160" s="698"/>
      <c r="BE160" s="698"/>
      <c r="BF160" s="698"/>
      <c r="BG160" s="698"/>
      <c r="BH160" s="698"/>
      <c r="BI160" s="698"/>
      <c r="BJ160" s="698"/>
      <c r="BK160" s="698"/>
      <c r="BL160" s="698"/>
      <c r="BM160" s="698"/>
      <c r="BN160" s="698"/>
      <c r="BO160" s="698"/>
      <c r="BP160" s="698"/>
      <c r="BQ160" s="698"/>
      <c r="BR160" s="698"/>
      <c r="BS160" s="698"/>
      <c r="BT160" s="698"/>
      <c r="BU160" s="698"/>
      <c r="BV160" s="698"/>
      <c r="BW160" s="698"/>
      <c r="BX160" s="698"/>
      <c r="BY160" s="698"/>
      <c r="BZ160" s="698"/>
      <c r="CA160" s="698"/>
      <c r="CB160" s="698"/>
      <c r="CC160" s="698"/>
      <c r="CD160" s="698"/>
      <c r="CE160" s="698"/>
      <c r="CF160" s="698"/>
      <c r="CG160" s="698"/>
      <c r="CH160" s="698"/>
      <c r="CI160" s="699"/>
      <c r="CK160" s="825"/>
    </row>
    <row r="161" spans="2:89" x14ac:dyDescent="0.2">
      <c r="B161" s="879" t="s">
        <v>651</v>
      </c>
      <c r="C161" s="880" t="s">
        <v>454</v>
      </c>
      <c r="D161" s="702" t="s">
        <v>455</v>
      </c>
      <c r="E161" s="703" t="s">
        <v>251</v>
      </c>
      <c r="F161" s="704">
        <v>2</v>
      </c>
      <c r="G161" s="697">
        <v>0</v>
      </c>
      <c r="H161" s="697">
        <v>0</v>
      </c>
      <c r="I161" s="697">
        <v>0</v>
      </c>
      <c r="J161" s="697">
        <v>0</v>
      </c>
      <c r="K161" s="697">
        <v>0</v>
      </c>
      <c r="L161" s="697">
        <v>0</v>
      </c>
      <c r="M161" s="698">
        <v>0</v>
      </c>
      <c r="N161" s="698">
        <v>0</v>
      </c>
      <c r="O161" s="698">
        <v>0</v>
      </c>
      <c r="P161" s="698">
        <v>0</v>
      </c>
      <c r="Q161" s="698">
        <v>0</v>
      </c>
      <c r="R161" s="698">
        <v>0</v>
      </c>
      <c r="S161" s="698">
        <v>0</v>
      </c>
      <c r="T161" s="698">
        <v>0</v>
      </c>
      <c r="U161" s="698">
        <v>0</v>
      </c>
      <c r="V161" s="698">
        <v>0</v>
      </c>
      <c r="W161" s="698">
        <v>0</v>
      </c>
      <c r="X161" s="698">
        <v>0</v>
      </c>
      <c r="Y161" s="698">
        <v>0</v>
      </c>
      <c r="Z161" s="698">
        <v>0</v>
      </c>
      <c r="AA161" s="698">
        <v>0</v>
      </c>
      <c r="AB161" s="698">
        <v>0</v>
      </c>
      <c r="AC161" s="698">
        <v>0</v>
      </c>
      <c r="AD161" s="698">
        <v>0</v>
      </c>
      <c r="AE161" s="698">
        <v>0</v>
      </c>
      <c r="AF161" s="698">
        <v>0</v>
      </c>
      <c r="AG161" s="698">
        <v>0</v>
      </c>
      <c r="AH161" s="698">
        <v>0</v>
      </c>
      <c r="AI161" s="698">
        <v>0</v>
      </c>
      <c r="AJ161" s="698">
        <v>0</v>
      </c>
      <c r="AK161" s="698">
        <v>0</v>
      </c>
      <c r="AL161" s="698"/>
      <c r="AM161" s="698"/>
      <c r="AN161" s="698"/>
      <c r="AO161" s="698"/>
      <c r="AP161" s="698"/>
      <c r="AQ161" s="698"/>
      <c r="AR161" s="698"/>
      <c r="AS161" s="698"/>
      <c r="AT161" s="698"/>
      <c r="AU161" s="698"/>
      <c r="AV161" s="698"/>
      <c r="AW161" s="698"/>
      <c r="AX161" s="698"/>
      <c r="AY161" s="698"/>
      <c r="AZ161" s="698"/>
      <c r="BA161" s="698"/>
      <c r="BB161" s="698"/>
      <c r="BC161" s="698"/>
      <c r="BD161" s="698"/>
      <c r="BE161" s="698"/>
      <c r="BF161" s="698"/>
      <c r="BG161" s="698"/>
      <c r="BH161" s="698"/>
      <c r="BI161" s="698"/>
      <c r="BJ161" s="698"/>
      <c r="BK161" s="698"/>
      <c r="BL161" s="698"/>
      <c r="BM161" s="698"/>
      <c r="BN161" s="698"/>
      <c r="BO161" s="698"/>
      <c r="BP161" s="698"/>
      <c r="BQ161" s="698"/>
      <c r="BR161" s="698"/>
      <c r="BS161" s="698"/>
      <c r="BT161" s="698"/>
      <c r="BU161" s="698"/>
      <c r="BV161" s="698"/>
      <c r="BW161" s="698"/>
      <c r="BX161" s="698"/>
      <c r="BY161" s="698"/>
      <c r="BZ161" s="698"/>
      <c r="CA161" s="698"/>
      <c r="CB161" s="698"/>
      <c r="CC161" s="698"/>
      <c r="CD161" s="698"/>
      <c r="CE161" s="698"/>
      <c r="CF161" s="698"/>
      <c r="CG161" s="698"/>
      <c r="CH161" s="698"/>
      <c r="CI161" s="699"/>
      <c r="CK161" s="825"/>
    </row>
    <row r="162" spans="2:89" ht="28.5" x14ac:dyDescent="0.2">
      <c r="B162" s="879" t="s">
        <v>652</v>
      </c>
      <c r="C162" s="880" t="s">
        <v>457</v>
      </c>
      <c r="D162" s="702" t="s">
        <v>458</v>
      </c>
      <c r="E162" s="703" t="s">
        <v>251</v>
      </c>
      <c r="F162" s="704">
        <v>2</v>
      </c>
      <c r="G162" s="697">
        <v>0</v>
      </c>
      <c r="H162" s="697">
        <v>0</v>
      </c>
      <c r="I162" s="697">
        <v>0</v>
      </c>
      <c r="J162" s="697">
        <v>0</v>
      </c>
      <c r="K162" s="697">
        <v>1.04</v>
      </c>
      <c r="L162" s="697">
        <v>0</v>
      </c>
      <c r="M162" s="698">
        <v>0</v>
      </c>
      <c r="N162" s="698">
        <v>0</v>
      </c>
      <c r="O162" s="698">
        <v>0.26</v>
      </c>
      <c r="P162" s="698">
        <v>0</v>
      </c>
      <c r="Q162" s="698">
        <v>0</v>
      </c>
      <c r="R162" s="698">
        <v>0</v>
      </c>
      <c r="S162" s="698">
        <v>0</v>
      </c>
      <c r="T162" s="698">
        <v>0</v>
      </c>
      <c r="U162" s="698">
        <v>0</v>
      </c>
      <c r="V162" s="698">
        <v>0</v>
      </c>
      <c r="W162" s="698">
        <v>0</v>
      </c>
      <c r="X162" s="698">
        <v>0</v>
      </c>
      <c r="Y162" s="698">
        <v>0</v>
      </c>
      <c r="Z162" s="698">
        <v>0</v>
      </c>
      <c r="AA162" s="698">
        <v>0</v>
      </c>
      <c r="AB162" s="698">
        <v>0</v>
      </c>
      <c r="AC162" s="698">
        <v>0</v>
      </c>
      <c r="AD162" s="698">
        <v>0</v>
      </c>
      <c r="AE162" s="698">
        <v>0</v>
      </c>
      <c r="AF162" s="698">
        <v>0</v>
      </c>
      <c r="AG162" s="698">
        <v>0</v>
      </c>
      <c r="AH162" s="698">
        <v>0</v>
      </c>
      <c r="AI162" s="698">
        <v>0</v>
      </c>
      <c r="AJ162" s="698">
        <v>0</v>
      </c>
      <c r="AK162" s="698">
        <v>0</v>
      </c>
      <c r="AL162" s="698"/>
      <c r="AM162" s="698"/>
      <c r="AN162" s="698"/>
      <c r="AO162" s="698"/>
      <c r="AP162" s="698"/>
      <c r="AQ162" s="698"/>
      <c r="AR162" s="698"/>
      <c r="AS162" s="698"/>
      <c r="AT162" s="698"/>
      <c r="AU162" s="698"/>
      <c r="AV162" s="698"/>
      <c r="AW162" s="698"/>
      <c r="AX162" s="698"/>
      <c r="AY162" s="698"/>
      <c r="AZ162" s="698"/>
      <c r="BA162" s="698"/>
      <c r="BB162" s="698"/>
      <c r="BC162" s="698"/>
      <c r="BD162" s="698"/>
      <c r="BE162" s="698"/>
      <c r="BF162" s="698"/>
      <c r="BG162" s="698"/>
      <c r="BH162" s="698"/>
      <c r="BI162" s="698"/>
      <c r="BJ162" s="698"/>
      <c r="BK162" s="698"/>
      <c r="BL162" s="698"/>
      <c r="BM162" s="698"/>
      <c r="BN162" s="698"/>
      <c r="BO162" s="698"/>
      <c r="BP162" s="698"/>
      <c r="BQ162" s="698"/>
      <c r="BR162" s="698"/>
      <c r="BS162" s="698"/>
      <c r="BT162" s="698"/>
      <c r="BU162" s="698"/>
      <c r="BV162" s="698"/>
      <c r="BW162" s="698"/>
      <c r="BX162" s="698"/>
      <c r="BY162" s="698"/>
      <c r="BZ162" s="698"/>
      <c r="CA162" s="698"/>
      <c r="CB162" s="698"/>
      <c r="CC162" s="698"/>
      <c r="CD162" s="698"/>
      <c r="CE162" s="698"/>
      <c r="CF162" s="698"/>
      <c r="CG162" s="698"/>
      <c r="CH162" s="698"/>
      <c r="CI162" s="699"/>
      <c r="CK162" s="825"/>
    </row>
    <row r="163" spans="2:89" x14ac:dyDescent="0.2">
      <c r="B163" s="879" t="s">
        <v>653</v>
      </c>
      <c r="C163" s="880" t="s">
        <v>460</v>
      </c>
      <c r="D163" s="798" t="s">
        <v>78</v>
      </c>
      <c r="E163" s="861" t="s">
        <v>251</v>
      </c>
      <c r="F163" s="862">
        <v>2</v>
      </c>
      <c r="G163" s="697">
        <v>0</v>
      </c>
      <c r="H163" s="697">
        <v>0</v>
      </c>
      <c r="I163" s="697">
        <v>1.4E-2</v>
      </c>
      <c r="J163" s="697">
        <v>0</v>
      </c>
      <c r="K163" s="697">
        <v>0</v>
      </c>
      <c r="L163" s="697">
        <v>0</v>
      </c>
      <c r="M163" s="698">
        <v>0</v>
      </c>
      <c r="N163" s="698">
        <v>0</v>
      </c>
      <c r="O163" s="698">
        <v>0</v>
      </c>
      <c r="P163" s="698">
        <v>0</v>
      </c>
      <c r="Q163" s="698">
        <v>0</v>
      </c>
      <c r="R163" s="698">
        <v>0</v>
      </c>
      <c r="S163" s="698">
        <v>0</v>
      </c>
      <c r="T163" s="698">
        <v>0</v>
      </c>
      <c r="U163" s="698">
        <v>0</v>
      </c>
      <c r="V163" s="698">
        <v>0</v>
      </c>
      <c r="W163" s="698">
        <v>0</v>
      </c>
      <c r="X163" s="698">
        <v>0</v>
      </c>
      <c r="Y163" s="698">
        <v>0</v>
      </c>
      <c r="Z163" s="698">
        <v>0</v>
      </c>
      <c r="AA163" s="698">
        <v>0</v>
      </c>
      <c r="AB163" s="698">
        <v>0</v>
      </c>
      <c r="AC163" s="698">
        <v>0</v>
      </c>
      <c r="AD163" s="698">
        <v>0</v>
      </c>
      <c r="AE163" s="698">
        <v>0</v>
      </c>
      <c r="AF163" s="698">
        <v>0</v>
      </c>
      <c r="AG163" s="698">
        <v>0</v>
      </c>
      <c r="AH163" s="698">
        <v>0</v>
      </c>
      <c r="AI163" s="698">
        <v>0</v>
      </c>
      <c r="AJ163" s="698">
        <v>0</v>
      </c>
      <c r="AK163" s="698">
        <v>0</v>
      </c>
      <c r="AL163" s="698"/>
      <c r="AM163" s="698"/>
      <c r="AN163" s="698"/>
      <c r="AO163" s="698"/>
      <c r="AP163" s="698"/>
      <c r="AQ163" s="698"/>
      <c r="AR163" s="698"/>
      <c r="AS163" s="698"/>
      <c r="AT163" s="698"/>
      <c r="AU163" s="698"/>
      <c r="AV163" s="698"/>
      <c r="AW163" s="698"/>
      <c r="AX163" s="698"/>
      <c r="AY163" s="698"/>
      <c r="AZ163" s="698"/>
      <c r="BA163" s="698"/>
      <c r="BB163" s="698"/>
      <c r="BC163" s="698"/>
      <c r="BD163" s="698"/>
      <c r="BE163" s="698"/>
      <c r="BF163" s="698"/>
      <c r="BG163" s="698"/>
      <c r="BH163" s="698"/>
      <c r="BI163" s="698"/>
      <c r="BJ163" s="698"/>
      <c r="BK163" s="698"/>
      <c r="BL163" s="698"/>
      <c r="BM163" s="698"/>
      <c r="BN163" s="698"/>
      <c r="BO163" s="698"/>
      <c r="BP163" s="698"/>
      <c r="BQ163" s="698"/>
      <c r="BR163" s="698"/>
      <c r="BS163" s="698"/>
      <c r="BT163" s="698"/>
      <c r="BU163" s="698"/>
      <c r="BV163" s="698"/>
      <c r="BW163" s="698"/>
      <c r="BX163" s="698"/>
      <c r="BY163" s="698"/>
      <c r="BZ163" s="698"/>
      <c r="CA163" s="698"/>
      <c r="CB163" s="698"/>
      <c r="CC163" s="698"/>
      <c r="CD163" s="698"/>
      <c r="CE163" s="698"/>
      <c r="CF163" s="698"/>
      <c r="CG163" s="698"/>
      <c r="CH163" s="698"/>
      <c r="CI163" s="699"/>
      <c r="CK163" s="825"/>
    </row>
    <row r="164" spans="2:89" ht="28.5" x14ac:dyDescent="0.2">
      <c r="B164" s="879" t="s">
        <v>654</v>
      </c>
      <c r="C164" s="880" t="s">
        <v>462</v>
      </c>
      <c r="D164" s="798" t="s">
        <v>78</v>
      </c>
      <c r="E164" s="861" t="s">
        <v>251</v>
      </c>
      <c r="F164" s="862">
        <v>2</v>
      </c>
      <c r="G164" s="697">
        <v>0.32300000000000001</v>
      </c>
      <c r="H164" s="697">
        <v>0.33600000000000002</v>
      </c>
      <c r="I164" s="697">
        <v>0.32</v>
      </c>
      <c r="J164" s="697">
        <v>0.32600000000000001</v>
      </c>
      <c r="K164" s="697">
        <v>0.58599999999999997</v>
      </c>
      <c r="L164" s="697">
        <v>0.58599999999999997</v>
      </c>
      <c r="M164" s="698">
        <v>0.58599999999999997</v>
      </c>
      <c r="N164" s="698">
        <v>0.58599999999999997</v>
      </c>
      <c r="O164" s="698">
        <v>0.32600000000000001</v>
      </c>
      <c r="P164" s="698">
        <v>0.32600000000000001</v>
      </c>
      <c r="Q164" s="698">
        <v>0.32600000000000001</v>
      </c>
      <c r="R164" s="698">
        <v>0.32600000000000001</v>
      </c>
      <c r="S164" s="698">
        <v>0.32600000000000001</v>
      </c>
      <c r="T164" s="698">
        <v>0.32600000000000001</v>
      </c>
      <c r="U164" s="698">
        <v>0.32600000000000001</v>
      </c>
      <c r="V164" s="698">
        <v>0.32600000000000001</v>
      </c>
      <c r="W164" s="698">
        <v>0.32600000000000001</v>
      </c>
      <c r="X164" s="698">
        <v>0.32600000000000001</v>
      </c>
      <c r="Y164" s="698">
        <v>0.32600000000000001</v>
      </c>
      <c r="Z164" s="698">
        <v>0.32600000000000001</v>
      </c>
      <c r="AA164" s="698">
        <v>0.32600000000000001</v>
      </c>
      <c r="AB164" s="698">
        <v>0.32600000000000001</v>
      </c>
      <c r="AC164" s="698">
        <v>0.32600000000000001</v>
      </c>
      <c r="AD164" s="698">
        <v>0.32600000000000001</v>
      </c>
      <c r="AE164" s="698">
        <v>0.32600000000000001</v>
      </c>
      <c r="AF164" s="698">
        <v>0.32600000000000001</v>
      </c>
      <c r="AG164" s="698">
        <v>0.32600000000000001</v>
      </c>
      <c r="AH164" s="698">
        <v>0.32600000000000001</v>
      </c>
      <c r="AI164" s="698">
        <v>0.32600000000000001</v>
      </c>
      <c r="AJ164" s="698">
        <v>0.32600000000000001</v>
      </c>
      <c r="AK164" s="698">
        <v>0.32600000000000001</v>
      </c>
      <c r="AL164" s="698"/>
      <c r="AM164" s="698"/>
      <c r="AN164" s="698"/>
      <c r="AO164" s="698"/>
      <c r="AP164" s="698"/>
      <c r="AQ164" s="698"/>
      <c r="AR164" s="698"/>
      <c r="AS164" s="698"/>
      <c r="AT164" s="698"/>
      <c r="AU164" s="698"/>
      <c r="AV164" s="698"/>
      <c r="AW164" s="698"/>
      <c r="AX164" s="698"/>
      <c r="AY164" s="698"/>
      <c r="AZ164" s="698"/>
      <c r="BA164" s="698"/>
      <c r="BB164" s="698"/>
      <c r="BC164" s="698"/>
      <c r="BD164" s="698"/>
      <c r="BE164" s="698"/>
      <c r="BF164" s="698"/>
      <c r="BG164" s="698"/>
      <c r="BH164" s="698"/>
      <c r="BI164" s="698"/>
      <c r="BJ164" s="698"/>
      <c r="BK164" s="698"/>
      <c r="BL164" s="698"/>
      <c r="BM164" s="698"/>
      <c r="BN164" s="698"/>
      <c r="BO164" s="698"/>
      <c r="BP164" s="698"/>
      <c r="BQ164" s="698"/>
      <c r="BR164" s="698"/>
      <c r="BS164" s="698"/>
      <c r="BT164" s="698"/>
      <c r="BU164" s="698"/>
      <c r="BV164" s="698"/>
      <c r="BW164" s="698"/>
      <c r="BX164" s="698"/>
      <c r="BY164" s="698"/>
      <c r="BZ164" s="698"/>
      <c r="CA164" s="698"/>
      <c r="CB164" s="698"/>
      <c r="CC164" s="698"/>
      <c r="CD164" s="698"/>
      <c r="CE164" s="698"/>
      <c r="CF164" s="698"/>
      <c r="CG164" s="698"/>
      <c r="CH164" s="698"/>
      <c r="CI164" s="699"/>
      <c r="CK164" s="825"/>
    </row>
    <row r="165" spans="2:89" x14ac:dyDescent="0.2">
      <c r="B165" s="879" t="s">
        <v>655</v>
      </c>
      <c r="C165" s="880" t="s">
        <v>464</v>
      </c>
      <c r="D165" s="798" t="s">
        <v>78</v>
      </c>
      <c r="E165" s="861" t="s">
        <v>251</v>
      </c>
      <c r="F165" s="862">
        <v>2</v>
      </c>
      <c r="G165" s="697">
        <v>1.4E-2</v>
      </c>
      <c r="H165" s="697">
        <v>0.01</v>
      </c>
      <c r="I165" s="697">
        <v>2.5999999999999999E-2</v>
      </c>
      <c r="J165" s="697">
        <v>0.02</v>
      </c>
      <c r="K165" s="697">
        <v>0.02</v>
      </c>
      <c r="L165" s="697">
        <v>0.02</v>
      </c>
      <c r="M165" s="698">
        <v>0.02</v>
      </c>
      <c r="N165" s="698">
        <v>0.02</v>
      </c>
      <c r="O165" s="698">
        <v>0.02</v>
      </c>
      <c r="P165" s="698">
        <v>0.02</v>
      </c>
      <c r="Q165" s="698">
        <v>0.02</v>
      </c>
      <c r="R165" s="698">
        <v>0.02</v>
      </c>
      <c r="S165" s="698">
        <v>0.02</v>
      </c>
      <c r="T165" s="698">
        <v>0.02</v>
      </c>
      <c r="U165" s="698">
        <v>0.02</v>
      </c>
      <c r="V165" s="698">
        <v>0.02</v>
      </c>
      <c r="W165" s="698">
        <v>0.02</v>
      </c>
      <c r="X165" s="698">
        <v>0.02</v>
      </c>
      <c r="Y165" s="698">
        <v>0.02</v>
      </c>
      <c r="Z165" s="698">
        <v>0.02</v>
      </c>
      <c r="AA165" s="698">
        <v>0.02</v>
      </c>
      <c r="AB165" s="698">
        <v>0.02</v>
      </c>
      <c r="AC165" s="698">
        <v>0.02</v>
      </c>
      <c r="AD165" s="698">
        <v>0.02</v>
      </c>
      <c r="AE165" s="698">
        <v>0.02</v>
      </c>
      <c r="AF165" s="698">
        <v>0.02</v>
      </c>
      <c r="AG165" s="698">
        <v>0.02</v>
      </c>
      <c r="AH165" s="698">
        <v>0.02</v>
      </c>
      <c r="AI165" s="698">
        <v>0.02</v>
      </c>
      <c r="AJ165" s="698">
        <v>0.02</v>
      </c>
      <c r="AK165" s="698">
        <v>0.02</v>
      </c>
      <c r="AL165" s="698"/>
      <c r="AM165" s="698"/>
      <c r="AN165" s="698"/>
      <c r="AO165" s="698"/>
      <c r="AP165" s="698"/>
      <c r="AQ165" s="698"/>
      <c r="AR165" s="698"/>
      <c r="AS165" s="698"/>
      <c r="AT165" s="698"/>
      <c r="AU165" s="698"/>
      <c r="AV165" s="698"/>
      <c r="AW165" s="698"/>
      <c r="AX165" s="698"/>
      <c r="AY165" s="698"/>
      <c r="AZ165" s="698"/>
      <c r="BA165" s="698"/>
      <c r="BB165" s="698"/>
      <c r="BC165" s="698"/>
      <c r="BD165" s="698"/>
      <c r="BE165" s="698"/>
      <c r="BF165" s="698"/>
      <c r="BG165" s="698"/>
      <c r="BH165" s="698"/>
      <c r="BI165" s="698"/>
      <c r="BJ165" s="698"/>
      <c r="BK165" s="698"/>
      <c r="BL165" s="698"/>
      <c r="BM165" s="698"/>
      <c r="BN165" s="698"/>
      <c r="BO165" s="698"/>
      <c r="BP165" s="698"/>
      <c r="BQ165" s="698"/>
      <c r="BR165" s="698"/>
      <c r="BS165" s="698"/>
      <c r="BT165" s="698"/>
      <c r="BU165" s="698"/>
      <c r="BV165" s="698"/>
      <c r="BW165" s="698"/>
      <c r="BX165" s="698"/>
      <c r="BY165" s="698"/>
      <c r="BZ165" s="698"/>
      <c r="CA165" s="698"/>
      <c r="CB165" s="698"/>
      <c r="CC165" s="698"/>
      <c r="CD165" s="698"/>
      <c r="CE165" s="698"/>
      <c r="CF165" s="698"/>
      <c r="CG165" s="698"/>
      <c r="CH165" s="698"/>
      <c r="CI165" s="699"/>
      <c r="CK165" s="825"/>
    </row>
    <row r="166" spans="2:89" ht="28.5" x14ac:dyDescent="0.2">
      <c r="B166" s="881" t="s">
        <v>656</v>
      </c>
      <c r="C166" s="882" t="s">
        <v>466</v>
      </c>
      <c r="D166" s="883" t="s">
        <v>657</v>
      </c>
      <c r="E166" s="884" t="s">
        <v>251</v>
      </c>
      <c r="F166" s="885">
        <v>2</v>
      </c>
      <c r="G166" s="842">
        <f>SUM(G153:G156)+G163+G164+G165</f>
        <v>3.5729999999999995</v>
      </c>
      <c r="H166" s="842">
        <f t="shared" ref="H166:BS166" si="127">SUM(H153:H156)+H163+H164+H165</f>
        <v>3.6959999999999997</v>
      </c>
      <c r="I166" s="842">
        <f t="shared" si="127"/>
        <v>3.7739999999999996</v>
      </c>
      <c r="J166" s="842">
        <f t="shared" si="127"/>
        <v>3.8400000000000003</v>
      </c>
      <c r="K166" s="842">
        <f t="shared" si="127"/>
        <v>3.92</v>
      </c>
      <c r="L166" s="842">
        <f t="shared" si="127"/>
        <v>4.01</v>
      </c>
      <c r="M166" s="842">
        <f t="shared" si="127"/>
        <v>4.0999999999999996</v>
      </c>
      <c r="N166" s="842">
        <f t="shared" si="127"/>
        <v>4.1899999999999995</v>
      </c>
      <c r="O166" s="842">
        <f t="shared" si="127"/>
        <v>4.1999999999999993</v>
      </c>
      <c r="P166" s="842">
        <f t="shared" si="127"/>
        <v>4.2099999999999991</v>
      </c>
      <c r="Q166" s="842">
        <f t="shared" si="127"/>
        <v>4.2199999999999989</v>
      </c>
      <c r="R166" s="842">
        <f t="shared" si="127"/>
        <v>4.2299999999999986</v>
      </c>
      <c r="S166" s="842">
        <f t="shared" si="127"/>
        <v>4.2399999999999984</v>
      </c>
      <c r="T166" s="842">
        <f t="shared" si="127"/>
        <v>4.2499999999999982</v>
      </c>
      <c r="U166" s="842">
        <f t="shared" si="127"/>
        <v>4.259999999999998</v>
      </c>
      <c r="V166" s="842">
        <f t="shared" si="127"/>
        <v>4.2699999999999978</v>
      </c>
      <c r="W166" s="842">
        <f t="shared" si="127"/>
        <v>4.2799999999999976</v>
      </c>
      <c r="X166" s="842">
        <f t="shared" si="127"/>
        <v>4.2899999999999974</v>
      </c>
      <c r="Y166" s="842">
        <f t="shared" si="127"/>
        <v>4.2999999999999972</v>
      </c>
      <c r="Z166" s="842">
        <f t="shared" si="127"/>
        <v>4.3099999999999969</v>
      </c>
      <c r="AA166" s="842">
        <f t="shared" si="127"/>
        <v>4.3199999999999967</v>
      </c>
      <c r="AB166" s="842">
        <f t="shared" si="127"/>
        <v>4.3299999999999965</v>
      </c>
      <c r="AC166" s="842">
        <f t="shared" si="127"/>
        <v>4.3399999999999963</v>
      </c>
      <c r="AD166" s="842">
        <f t="shared" si="127"/>
        <v>4.3499999999999961</v>
      </c>
      <c r="AE166" s="842">
        <f t="shared" si="127"/>
        <v>4.3599999999999959</v>
      </c>
      <c r="AF166" s="842">
        <f t="shared" si="127"/>
        <v>4.3699999999999957</v>
      </c>
      <c r="AG166" s="842">
        <f t="shared" si="127"/>
        <v>4.3799999999999955</v>
      </c>
      <c r="AH166" s="842">
        <f t="shared" si="127"/>
        <v>4.3899999999999952</v>
      </c>
      <c r="AI166" s="842">
        <f t="shared" si="127"/>
        <v>4.399999999999995</v>
      </c>
      <c r="AJ166" s="842">
        <f t="shared" si="127"/>
        <v>4.4099999999999948</v>
      </c>
      <c r="AK166" s="842">
        <f t="shared" si="127"/>
        <v>4.4199999999999946</v>
      </c>
      <c r="AL166" s="842">
        <f t="shared" si="127"/>
        <v>3.6569999999999951</v>
      </c>
      <c r="AM166" s="842">
        <f t="shared" si="127"/>
        <v>3.6569999999999951</v>
      </c>
      <c r="AN166" s="842">
        <f t="shared" si="127"/>
        <v>3.6569999999999951</v>
      </c>
      <c r="AO166" s="842">
        <f t="shared" si="127"/>
        <v>3.6569999999999951</v>
      </c>
      <c r="AP166" s="842">
        <f t="shared" si="127"/>
        <v>3.6569999999999951</v>
      </c>
      <c r="AQ166" s="842">
        <f t="shared" si="127"/>
        <v>3.6569999999999951</v>
      </c>
      <c r="AR166" s="842">
        <f t="shared" si="127"/>
        <v>3.6569999999999951</v>
      </c>
      <c r="AS166" s="842">
        <f t="shared" si="127"/>
        <v>3.6569999999999951</v>
      </c>
      <c r="AT166" s="842">
        <f t="shared" si="127"/>
        <v>3.6569999999999951</v>
      </c>
      <c r="AU166" s="842">
        <f t="shared" si="127"/>
        <v>3.6569999999999951</v>
      </c>
      <c r="AV166" s="842">
        <f t="shared" si="127"/>
        <v>3.6569999999999951</v>
      </c>
      <c r="AW166" s="842">
        <f t="shared" si="127"/>
        <v>3.6569999999999951</v>
      </c>
      <c r="AX166" s="842">
        <f t="shared" si="127"/>
        <v>3.6569999999999951</v>
      </c>
      <c r="AY166" s="842">
        <f t="shared" si="127"/>
        <v>3.6569999999999951</v>
      </c>
      <c r="AZ166" s="842">
        <f t="shared" si="127"/>
        <v>3.6569999999999951</v>
      </c>
      <c r="BA166" s="842">
        <f t="shared" si="127"/>
        <v>3.6569999999999951</v>
      </c>
      <c r="BB166" s="842">
        <f t="shared" si="127"/>
        <v>3.6569999999999951</v>
      </c>
      <c r="BC166" s="842">
        <f t="shared" si="127"/>
        <v>3.6569999999999951</v>
      </c>
      <c r="BD166" s="842">
        <f t="shared" si="127"/>
        <v>3.6569999999999951</v>
      </c>
      <c r="BE166" s="842">
        <f t="shared" si="127"/>
        <v>3.6569999999999951</v>
      </c>
      <c r="BF166" s="842">
        <f t="shared" si="127"/>
        <v>3.6569999999999951</v>
      </c>
      <c r="BG166" s="842">
        <f t="shared" si="127"/>
        <v>3.6569999999999951</v>
      </c>
      <c r="BH166" s="842">
        <f t="shared" si="127"/>
        <v>3.6569999999999951</v>
      </c>
      <c r="BI166" s="842">
        <f t="shared" si="127"/>
        <v>3.6569999999999951</v>
      </c>
      <c r="BJ166" s="842">
        <f t="shared" si="127"/>
        <v>3.6569999999999951</v>
      </c>
      <c r="BK166" s="842">
        <f t="shared" si="127"/>
        <v>3.6569999999999951</v>
      </c>
      <c r="BL166" s="842">
        <f t="shared" si="127"/>
        <v>3.6569999999999951</v>
      </c>
      <c r="BM166" s="842">
        <f t="shared" si="127"/>
        <v>3.6569999999999951</v>
      </c>
      <c r="BN166" s="842">
        <f t="shared" si="127"/>
        <v>3.6569999999999951</v>
      </c>
      <c r="BO166" s="842">
        <f t="shared" si="127"/>
        <v>3.6569999999999951</v>
      </c>
      <c r="BP166" s="842">
        <f t="shared" si="127"/>
        <v>3.6569999999999951</v>
      </c>
      <c r="BQ166" s="842">
        <f t="shared" si="127"/>
        <v>3.6569999999999951</v>
      </c>
      <c r="BR166" s="842">
        <f t="shared" si="127"/>
        <v>3.6569999999999951</v>
      </c>
      <c r="BS166" s="842">
        <f t="shared" si="127"/>
        <v>3.6569999999999951</v>
      </c>
      <c r="BT166" s="842">
        <f t="shared" ref="BT166:CI166" si="128">SUM(BT153:BT156)+BT163+BT164+BT165</f>
        <v>3.6569999999999951</v>
      </c>
      <c r="BU166" s="842">
        <f t="shared" si="128"/>
        <v>3.6569999999999951</v>
      </c>
      <c r="BV166" s="842">
        <f t="shared" si="128"/>
        <v>3.6569999999999951</v>
      </c>
      <c r="BW166" s="842">
        <f t="shared" si="128"/>
        <v>3.6569999999999951</v>
      </c>
      <c r="BX166" s="842">
        <f t="shared" si="128"/>
        <v>3.6569999999999951</v>
      </c>
      <c r="BY166" s="842">
        <f t="shared" si="128"/>
        <v>3.6569999999999951</v>
      </c>
      <c r="BZ166" s="842">
        <f t="shared" si="128"/>
        <v>3.6569999999999951</v>
      </c>
      <c r="CA166" s="842">
        <f t="shared" si="128"/>
        <v>3.6569999999999951</v>
      </c>
      <c r="CB166" s="842">
        <f t="shared" si="128"/>
        <v>3.6569999999999951</v>
      </c>
      <c r="CC166" s="842">
        <f t="shared" si="128"/>
        <v>3.6569999999999951</v>
      </c>
      <c r="CD166" s="842">
        <f t="shared" si="128"/>
        <v>3.6569999999999951</v>
      </c>
      <c r="CE166" s="842">
        <f t="shared" si="128"/>
        <v>3.6569999999999951</v>
      </c>
      <c r="CF166" s="842">
        <f t="shared" si="128"/>
        <v>3.6569999999999951</v>
      </c>
      <c r="CG166" s="842">
        <f t="shared" si="128"/>
        <v>3.6569999999999951</v>
      </c>
      <c r="CH166" s="842">
        <f t="shared" si="128"/>
        <v>3.6569999999999951</v>
      </c>
      <c r="CI166" s="842">
        <f t="shared" si="128"/>
        <v>3.6569999999999951</v>
      </c>
      <c r="CK166" s="825"/>
    </row>
    <row r="167" spans="2:89" x14ac:dyDescent="0.2">
      <c r="B167" s="818" t="s">
        <v>658</v>
      </c>
      <c r="C167" s="819" t="s">
        <v>469</v>
      </c>
      <c r="D167" s="820" t="s">
        <v>78</v>
      </c>
      <c r="E167" s="886" t="s">
        <v>251</v>
      </c>
      <c r="F167" s="887">
        <v>2</v>
      </c>
      <c r="G167" s="693">
        <v>0.32200000000000001</v>
      </c>
      <c r="H167" s="693">
        <v>0.36699999999999999</v>
      </c>
      <c r="I167" s="693">
        <v>0.26400000000000001</v>
      </c>
      <c r="J167" s="693">
        <v>0.26900000000000002</v>
      </c>
      <c r="K167" s="693">
        <v>6.2690000000000001</v>
      </c>
      <c r="L167" s="693">
        <v>6.2690000000000001</v>
      </c>
      <c r="M167" s="694">
        <v>6.2690000000000001</v>
      </c>
      <c r="N167" s="694">
        <v>6.2690000000000001</v>
      </c>
      <c r="O167" s="694">
        <v>6.2690000000000001</v>
      </c>
      <c r="P167" s="694">
        <v>6.2690000000000001</v>
      </c>
      <c r="Q167" s="694">
        <v>6.2690000000000001</v>
      </c>
      <c r="R167" s="694">
        <v>6.2690000000000001</v>
      </c>
      <c r="S167" s="694">
        <v>6.2690000000000001</v>
      </c>
      <c r="T167" s="694">
        <v>6.2690000000000001</v>
      </c>
      <c r="U167" s="694">
        <v>6.2690000000000001</v>
      </c>
      <c r="V167" s="694">
        <v>6.2690000000000001</v>
      </c>
      <c r="W167" s="694">
        <v>6.2690000000000001</v>
      </c>
      <c r="X167" s="694">
        <v>6.2690000000000001</v>
      </c>
      <c r="Y167" s="694">
        <v>6.2690000000000001</v>
      </c>
      <c r="Z167" s="694">
        <v>6.2690000000000001</v>
      </c>
      <c r="AA167" s="694">
        <v>6.2690000000000001</v>
      </c>
      <c r="AB167" s="694">
        <v>6.2690000000000001</v>
      </c>
      <c r="AC167" s="694">
        <v>6.2690000000000001</v>
      </c>
      <c r="AD167" s="694">
        <v>6.2690000000000001</v>
      </c>
      <c r="AE167" s="694">
        <v>6.2690000000000001</v>
      </c>
      <c r="AF167" s="694">
        <v>6.2690000000000001</v>
      </c>
      <c r="AG167" s="694">
        <v>6.2690000000000001</v>
      </c>
      <c r="AH167" s="694">
        <v>6.2690000000000001</v>
      </c>
      <c r="AI167" s="694">
        <v>6.2690000000000001</v>
      </c>
      <c r="AJ167" s="694">
        <v>6.2690000000000001</v>
      </c>
      <c r="AK167" s="694">
        <v>6.2690000000000001</v>
      </c>
      <c r="AL167" s="694"/>
      <c r="AM167" s="694"/>
      <c r="AN167" s="694"/>
      <c r="AO167" s="694"/>
      <c r="AP167" s="694"/>
      <c r="AQ167" s="694"/>
      <c r="AR167" s="694"/>
      <c r="AS167" s="694"/>
      <c r="AT167" s="694"/>
      <c r="AU167" s="694"/>
      <c r="AV167" s="694"/>
      <c r="AW167" s="694"/>
      <c r="AX167" s="694"/>
      <c r="AY167" s="694"/>
      <c r="AZ167" s="694"/>
      <c r="BA167" s="694"/>
      <c r="BB167" s="694"/>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CE167" s="694"/>
      <c r="CF167" s="694"/>
      <c r="CG167" s="694"/>
      <c r="CH167" s="694"/>
      <c r="CI167" s="695"/>
      <c r="CK167" s="825"/>
    </row>
    <row r="168" spans="2:89" x14ac:dyDescent="0.2">
      <c r="B168" s="833" t="s">
        <v>659</v>
      </c>
      <c r="C168" s="834" t="s">
        <v>471</v>
      </c>
      <c r="D168" s="828" t="s">
        <v>78</v>
      </c>
      <c r="E168" s="888" t="s">
        <v>251</v>
      </c>
      <c r="F168" s="889">
        <v>2</v>
      </c>
      <c r="G168" s="697">
        <v>8.7319999999999993</v>
      </c>
      <c r="H168" s="697">
        <v>8.7989999999999995</v>
      </c>
      <c r="I168" s="697">
        <v>9.3089999999999993</v>
      </c>
      <c r="J168" s="697">
        <v>9.3089999999999993</v>
      </c>
      <c r="K168" s="697">
        <v>0</v>
      </c>
      <c r="L168" s="697">
        <v>0</v>
      </c>
      <c r="M168" s="698">
        <v>0</v>
      </c>
      <c r="N168" s="698">
        <v>0</v>
      </c>
      <c r="O168" s="698">
        <v>0</v>
      </c>
      <c r="P168" s="698">
        <v>0</v>
      </c>
      <c r="Q168" s="698">
        <v>0</v>
      </c>
      <c r="R168" s="698">
        <v>0</v>
      </c>
      <c r="S168" s="698">
        <v>0</v>
      </c>
      <c r="T168" s="698">
        <v>0</v>
      </c>
      <c r="U168" s="698">
        <v>0</v>
      </c>
      <c r="V168" s="698">
        <v>0</v>
      </c>
      <c r="W168" s="698">
        <v>0</v>
      </c>
      <c r="X168" s="698">
        <v>0</v>
      </c>
      <c r="Y168" s="698">
        <v>0</v>
      </c>
      <c r="Z168" s="698">
        <v>0</v>
      </c>
      <c r="AA168" s="698">
        <v>0</v>
      </c>
      <c r="AB168" s="698">
        <v>0</v>
      </c>
      <c r="AC168" s="698">
        <v>0</v>
      </c>
      <c r="AD168" s="698">
        <v>0</v>
      </c>
      <c r="AE168" s="698">
        <v>0</v>
      </c>
      <c r="AF168" s="698">
        <v>0</v>
      </c>
      <c r="AG168" s="698">
        <v>0</v>
      </c>
      <c r="AH168" s="698">
        <v>0</v>
      </c>
      <c r="AI168" s="698">
        <v>0</v>
      </c>
      <c r="AJ168" s="698">
        <v>0</v>
      </c>
      <c r="AK168" s="698">
        <v>0</v>
      </c>
      <c r="AL168" s="698"/>
      <c r="AM168" s="698"/>
      <c r="AN168" s="698"/>
      <c r="AO168" s="698"/>
      <c r="AP168" s="698"/>
      <c r="AQ168" s="698"/>
      <c r="AR168" s="698"/>
      <c r="AS168" s="698"/>
      <c r="AT168" s="698"/>
      <c r="AU168" s="698"/>
      <c r="AV168" s="698"/>
      <c r="AW168" s="698"/>
      <c r="AX168" s="698"/>
      <c r="AY168" s="698"/>
      <c r="AZ168" s="698"/>
      <c r="BA168" s="698"/>
      <c r="BB168" s="698"/>
      <c r="BC168" s="698"/>
      <c r="BD168" s="698"/>
      <c r="BE168" s="698"/>
      <c r="BF168" s="698"/>
      <c r="BG168" s="698"/>
      <c r="BH168" s="698"/>
      <c r="BI168" s="698"/>
      <c r="BJ168" s="698"/>
      <c r="BK168" s="698"/>
      <c r="BL168" s="698"/>
      <c r="BM168" s="698"/>
      <c r="BN168" s="698"/>
      <c r="BO168" s="698"/>
      <c r="BP168" s="698"/>
      <c r="BQ168" s="698"/>
      <c r="BR168" s="698"/>
      <c r="BS168" s="698"/>
      <c r="BT168" s="698"/>
      <c r="BU168" s="698"/>
      <c r="BV168" s="698"/>
      <c r="BW168" s="698"/>
      <c r="BX168" s="698"/>
      <c r="BY168" s="698"/>
      <c r="BZ168" s="698"/>
      <c r="CA168" s="698"/>
      <c r="CB168" s="698"/>
      <c r="CC168" s="698"/>
      <c r="CD168" s="698"/>
      <c r="CE168" s="698"/>
      <c r="CF168" s="698"/>
      <c r="CG168" s="698"/>
      <c r="CH168" s="698"/>
      <c r="CI168" s="699"/>
      <c r="CK168" s="825"/>
    </row>
    <row r="169" spans="2:89" x14ac:dyDescent="0.2">
      <c r="B169" s="826" t="s">
        <v>660</v>
      </c>
      <c r="C169" s="890" t="s">
        <v>473</v>
      </c>
      <c r="D169" s="828" t="s">
        <v>78</v>
      </c>
      <c r="E169" s="888" t="s">
        <v>251</v>
      </c>
      <c r="F169" s="889">
        <v>2</v>
      </c>
      <c r="G169" s="697">
        <v>3.8450000000000002</v>
      </c>
      <c r="H169" s="697">
        <v>4.032</v>
      </c>
      <c r="I169" s="697">
        <v>4.0389999999999997</v>
      </c>
      <c r="J169" s="697">
        <v>4.2649999999999997</v>
      </c>
      <c r="K169" s="697">
        <v>6.9530000000000003</v>
      </c>
      <c r="L169" s="697">
        <v>7.1689999999999996</v>
      </c>
      <c r="M169" s="698">
        <v>7.3849999999999998</v>
      </c>
      <c r="N169" s="698">
        <v>7.601</v>
      </c>
      <c r="O169" s="698">
        <v>8.2490000000000006</v>
      </c>
      <c r="P169" s="698">
        <v>8.2729999999999997</v>
      </c>
      <c r="Q169" s="698">
        <v>8.2970000000000006</v>
      </c>
      <c r="R169" s="698">
        <v>8.3209999999999997</v>
      </c>
      <c r="S169" s="698">
        <v>8.3450000000000006</v>
      </c>
      <c r="T169" s="698">
        <v>8.3689999999999998</v>
      </c>
      <c r="U169" s="698">
        <v>8.3930000000000007</v>
      </c>
      <c r="V169" s="698">
        <v>8.4169999999999998</v>
      </c>
      <c r="W169" s="698">
        <v>8.4410000000000007</v>
      </c>
      <c r="X169" s="698">
        <v>8.4649999999999999</v>
      </c>
      <c r="Y169" s="698">
        <v>8.4890000000000008</v>
      </c>
      <c r="Z169" s="698">
        <v>8.5129999999999999</v>
      </c>
      <c r="AA169" s="698">
        <v>8.5370000000000008</v>
      </c>
      <c r="AB169" s="698">
        <v>8.5609999999999999</v>
      </c>
      <c r="AC169" s="698">
        <v>8.5850000000000009</v>
      </c>
      <c r="AD169" s="698">
        <v>8.609</v>
      </c>
      <c r="AE169" s="698">
        <v>8.6329999999999991</v>
      </c>
      <c r="AF169" s="698">
        <v>8.657</v>
      </c>
      <c r="AG169" s="698">
        <v>8.6809999999999992</v>
      </c>
      <c r="AH169" s="698">
        <v>8.7050000000000001</v>
      </c>
      <c r="AI169" s="698">
        <v>8.7289999999999992</v>
      </c>
      <c r="AJ169" s="698">
        <v>8.7530000000000001</v>
      </c>
      <c r="AK169" s="698">
        <v>8.7769999999999992</v>
      </c>
      <c r="AL169" s="698"/>
      <c r="AM169" s="698"/>
      <c r="AN169" s="698"/>
      <c r="AO169" s="698"/>
      <c r="AP169" s="698"/>
      <c r="AQ169" s="698"/>
      <c r="AR169" s="698"/>
      <c r="AS169" s="698"/>
      <c r="AT169" s="698"/>
      <c r="AU169" s="698"/>
      <c r="AV169" s="698"/>
      <c r="AW169" s="698"/>
      <c r="AX169" s="698"/>
      <c r="AY169" s="698"/>
      <c r="AZ169" s="698"/>
      <c r="BA169" s="698"/>
      <c r="BB169" s="698"/>
      <c r="BC169" s="698"/>
      <c r="BD169" s="698"/>
      <c r="BE169" s="698"/>
      <c r="BF169" s="698"/>
      <c r="BG169" s="698"/>
      <c r="BH169" s="698"/>
      <c r="BI169" s="698"/>
      <c r="BJ169" s="698"/>
      <c r="BK169" s="698"/>
      <c r="BL169" s="698"/>
      <c r="BM169" s="698"/>
      <c r="BN169" s="698"/>
      <c r="BO169" s="698"/>
      <c r="BP169" s="698"/>
      <c r="BQ169" s="698"/>
      <c r="BR169" s="698"/>
      <c r="BS169" s="698"/>
      <c r="BT169" s="698"/>
      <c r="BU169" s="698"/>
      <c r="BV169" s="698"/>
      <c r="BW169" s="698"/>
      <c r="BX169" s="698"/>
      <c r="BY169" s="698"/>
      <c r="BZ169" s="698"/>
      <c r="CA169" s="698"/>
      <c r="CB169" s="698"/>
      <c r="CC169" s="698"/>
      <c r="CD169" s="698"/>
      <c r="CE169" s="698"/>
      <c r="CF169" s="698"/>
      <c r="CG169" s="698"/>
      <c r="CH169" s="698"/>
      <c r="CI169" s="699"/>
      <c r="CK169" s="825"/>
    </row>
    <row r="170" spans="2:89" x14ac:dyDescent="0.2">
      <c r="B170" s="826" t="s">
        <v>661</v>
      </c>
      <c r="C170" s="890" t="s">
        <v>475</v>
      </c>
      <c r="D170" s="828" t="s">
        <v>78</v>
      </c>
      <c r="E170" s="888" t="s">
        <v>251</v>
      </c>
      <c r="F170" s="889">
        <v>2</v>
      </c>
      <c r="G170" s="697">
        <v>0.77500000000000002</v>
      </c>
      <c r="H170" s="697">
        <v>0.80600000000000005</v>
      </c>
      <c r="I170" s="697">
        <v>0.76800000000000002</v>
      </c>
      <c r="J170" s="697">
        <v>0.78200000000000003</v>
      </c>
      <c r="K170" s="697">
        <v>1.4059999999999999</v>
      </c>
      <c r="L170" s="697">
        <v>1.4059999999999999</v>
      </c>
      <c r="M170" s="698">
        <v>1.4059999999999999</v>
      </c>
      <c r="N170" s="698">
        <v>1.4059999999999999</v>
      </c>
      <c r="O170" s="698">
        <v>0.78200000000000003</v>
      </c>
      <c r="P170" s="698">
        <v>0.78200000000000003</v>
      </c>
      <c r="Q170" s="698">
        <v>0.78200000000000003</v>
      </c>
      <c r="R170" s="698">
        <v>0.78200000000000003</v>
      </c>
      <c r="S170" s="698">
        <v>0.78200000000000003</v>
      </c>
      <c r="T170" s="698">
        <v>0.78200000000000003</v>
      </c>
      <c r="U170" s="698">
        <v>0.78200000000000003</v>
      </c>
      <c r="V170" s="698">
        <v>0.78200000000000003</v>
      </c>
      <c r="W170" s="698">
        <v>0.78200000000000003</v>
      </c>
      <c r="X170" s="698">
        <v>0.78200000000000003</v>
      </c>
      <c r="Y170" s="698">
        <v>0.78200000000000003</v>
      </c>
      <c r="Z170" s="698">
        <v>0.78200000000000003</v>
      </c>
      <c r="AA170" s="698">
        <v>0.78200000000000003</v>
      </c>
      <c r="AB170" s="698">
        <v>0.78200000000000003</v>
      </c>
      <c r="AC170" s="698">
        <v>0.78200000000000003</v>
      </c>
      <c r="AD170" s="698">
        <v>0.78200000000000003</v>
      </c>
      <c r="AE170" s="698">
        <v>0.78200000000000003</v>
      </c>
      <c r="AF170" s="698">
        <v>0.78200000000000003</v>
      </c>
      <c r="AG170" s="698">
        <v>0.78200000000000003</v>
      </c>
      <c r="AH170" s="698">
        <v>0.78200000000000003</v>
      </c>
      <c r="AI170" s="698">
        <v>0.78200000000000003</v>
      </c>
      <c r="AJ170" s="698">
        <v>0.78200000000000003</v>
      </c>
      <c r="AK170" s="698">
        <v>0.78200000000000003</v>
      </c>
      <c r="AL170" s="698"/>
      <c r="AM170" s="698"/>
      <c r="AN170" s="698"/>
      <c r="AO170" s="698"/>
      <c r="AP170" s="698"/>
      <c r="AQ170" s="698"/>
      <c r="AR170" s="698"/>
      <c r="AS170" s="698"/>
      <c r="AT170" s="698"/>
      <c r="AU170" s="698"/>
      <c r="AV170" s="698"/>
      <c r="AW170" s="698"/>
      <c r="AX170" s="698"/>
      <c r="AY170" s="698"/>
      <c r="AZ170" s="698"/>
      <c r="BA170" s="698"/>
      <c r="BB170" s="698"/>
      <c r="BC170" s="698"/>
      <c r="BD170" s="698"/>
      <c r="BE170" s="698"/>
      <c r="BF170" s="698"/>
      <c r="BG170" s="698"/>
      <c r="BH170" s="698"/>
      <c r="BI170" s="698"/>
      <c r="BJ170" s="698"/>
      <c r="BK170" s="698"/>
      <c r="BL170" s="698"/>
      <c r="BM170" s="698"/>
      <c r="BN170" s="698"/>
      <c r="BO170" s="698"/>
      <c r="BP170" s="698"/>
      <c r="BQ170" s="698"/>
      <c r="BR170" s="698"/>
      <c r="BS170" s="698"/>
      <c r="BT170" s="698"/>
      <c r="BU170" s="698"/>
      <c r="BV170" s="698"/>
      <c r="BW170" s="698"/>
      <c r="BX170" s="698"/>
      <c r="BY170" s="698"/>
      <c r="BZ170" s="698"/>
      <c r="CA170" s="698"/>
      <c r="CB170" s="698"/>
      <c r="CC170" s="698"/>
      <c r="CD170" s="698"/>
      <c r="CE170" s="698"/>
      <c r="CF170" s="698"/>
      <c r="CG170" s="698"/>
      <c r="CH170" s="698"/>
      <c r="CI170" s="699"/>
      <c r="CK170" s="825"/>
    </row>
    <row r="171" spans="2:89" x14ac:dyDescent="0.2">
      <c r="B171" s="891" t="s">
        <v>662</v>
      </c>
      <c r="C171" s="890" t="s">
        <v>477</v>
      </c>
      <c r="D171" s="892" t="s">
        <v>663</v>
      </c>
      <c r="E171" s="888" t="s">
        <v>251</v>
      </c>
      <c r="F171" s="889">
        <v>2</v>
      </c>
      <c r="G171" s="669">
        <f>SUM(G167:G170)</f>
        <v>13.673999999999999</v>
      </c>
      <c r="H171" s="669">
        <f t="shared" ref="H171:BS171" si="129">SUM(H167:H170)</f>
        <v>14.004000000000001</v>
      </c>
      <c r="I171" s="669">
        <f t="shared" si="129"/>
        <v>14.379999999999999</v>
      </c>
      <c r="J171" s="669">
        <f t="shared" si="129"/>
        <v>14.625</v>
      </c>
      <c r="K171" s="669">
        <f t="shared" si="129"/>
        <v>14.628000000000002</v>
      </c>
      <c r="L171" s="669">
        <f t="shared" si="129"/>
        <v>14.843999999999999</v>
      </c>
      <c r="M171" s="831">
        <f t="shared" si="129"/>
        <v>15.06</v>
      </c>
      <c r="N171" s="831">
        <f t="shared" si="129"/>
        <v>15.276000000000002</v>
      </c>
      <c r="O171" s="831">
        <f t="shared" si="129"/>
        <v>15.3</v>
      </c>
      <c r="P171" s="831">
        <f t="shared" si="129"/>
        <v>15.324</v>
      </c>
      <c r="Q171" s="831">
        <f t="shared" si="129"/>
        <v>15.348000000000001</v>
      </c>
      <c r="R171" s="831">
        <f t="shared" si="129"/>
        <v>15.372</v>
      </c>
      <c r="S171" s="831">
        <f t="shared" si="129"/>
        <v>15.396000000000001</v>
      </c>
      <c r="T171" s="831">
        <f t="shared" si="129"/>
        <v>15.42</v>
      </c>
      <c r="U171" s="831">
        <f t="shared" si="129"/>
        <v>15.444000000000001</v>
      </c>
      <c r="V171" s="831">
        <f t="shared" si="129"/>
        <v>15.468</v>
      </c>
      <c r="W171" s="831">
        <f t="shared" si="129"/>
        <v>15.492000000000001</v>
      </c>
      <c r="X171" s="831">
        <f t="shared" si="129"/>
        <v>15.516</v>
      </c>
      <c r="Y171" s="831">
        <f t="shared" si="129"/>
        <v>15.540000000000001</v>
      </c>
      <c r="Z171" s="831">
        <f t="shared" si="129"/>
        <v>15.564</v>
      </c>
      <c r="AA171" s="831">
        <f t="shared" si="129"/>
        <v>15.588000000000001</v>
      </c>
      <c r="AB171" s="831">
        <f t="shared" si="129"/>
        <v>15.612</v>
      </c>
      <c r="AC171" s="831">
        <f t="shared" si="129"/>
        <v>15.636000000000001</v>
      </c>
      <c r="AD171" s="831">
        <f t="shared" si="129"/>
        <v>15.66</v>
      </c>
      <c r="AE171" s="831">
        <f t="shared" si="129"/>
        <v>15.683999999999999</v>
      </c>
      <c r="AF171" s="831">
        <f t="shared" si="129"/>
        <v>15.708</v>
      </c>
      <c r="AG171" s="831">
        <f t="shared" si="129"/>
        <v>15.731999999999999</v>
      </c>
      <c r="AH171" s="831">
        <f t="shared" si="129"/>
        <v>15.756</v>
      </c>
      <c r="AI171" s="831">
        <f t="shared" si="129"/>
        <v>15.78</v>
      </c>
      <c r="AJ171" s="831">
        <f t="shared" si="129"/>
        <v>15.804</v>
      </c>
      <c r="AK171" s="831">
        <f t="shared" si="129"/>
        <v>15.827999999999999</v>
      </c>
      <c r="AL171" s="831">
        <f t="shared" si="129"/>
        <v>0</v>
      </c>
      <c r="AM171" s="831">
        <f t="shared" si="129"/>
        <v>0</v>
      </c>
      <c r="AN171" s="831">
        <f t="shared" si="129"/>
        <v>0</v>
      </c>
      <c r="AO171" s="831">
        <f t="shared" si="129"/>
        <v>0</v>
      </c>
      <c r="AP171" s="831">
        <f t="shared" si="129"/>
        <v>0</v>
      </c>
      <c r="AQ171" s="831">
        <f t="shared" si="129"/>
        <v>0</v>
      </c>
      <c r="AR171" s="831">
        <f t="shared" si="129"/>
        <v>0</v>
      </c>
      <c r="AS171" s="831">
        <f t="shared" si="129"/>
        <v>0</v>
      </c>
      <c r="AT171" s="831">
        <f t="shared" si="129"/>
        <v>0</v>
      </c>
      <c r="AU171" s="831">
        <f t="shared" si="129"/>
        <v>0</v>
      </c>
      <c r="AV171" s="831">
        <f t="shared" si="129"/>
        <v>0</v>
      </c>
      <c r="AW171" s="831">
        <f t="shared" si="129"/>
        <v>0</v>
      </c>
      <c r="AX171" s="831">
        <f t="shared" si="129"/>
        <v>0</v>
      </c>
      <c r="AY171" s="831">
        <f t="shared" si="129"/>
        <v>0</v>
      </c>
      <c r="AZ171" s="831">
        <f t="shared" si="129"/>
        <v>0</v>
      </c>
      <c r="BA171" s="831">
        <f t="shared" si="129"/>
        <v>0</v>
      </c>
      <c r="BB171" s="831">
        <f t="shared" si="129"/>
        <v>0</v>
      </c>
      <c r="BC171" s="831">
        <f t="shared" si="129"/>
        <v>0</v>
      </c>
      <c r="BD171" s="831">
        <f t="shared" si="129"/>
        <v>0</v>
      </c>
      <c r="BE171" s="831">
        <f t="shared" si="129"/>
        <v>0</v>
      </c>
      <c r="BF171" s="831">
        <f t="shared" si="129"/>
        <v>0</v>
      </c>
      <c r="BG171" s="831">
        <f t="shared" si="129"/>
        <v>0</v>
      </c>
      <c r="BH171" s="831">
        <f t="shared" si="129"/>
        <v>0</v>
      </c>
      <c r="BI171" s="831">
        <f t="shared" si="129"/>
        <v>0</v>
      </c>
      <c r="BJ171" s="831">
        <f t="shared" si="129"/>
        <v>0</v>
      </c>
      <c r="BK171" s="831">
        <f t="shared" si="129"/>
        <v>0</v>
      </c>
      <c r="BL171" s="831">
        <f t="shared" si="129"/>
        <v>0</v>
      </c>
      <c r="BM171" s="831">
        <f t="shared" si="129"/>
        <v>0</v>
      </c>
      <c r="BN171" s="831">
        <f t="shared" si="129"/>
        <v>0</v>
      </c>
      <c r="BO171" s="831">
        <f t="shared" si="129"/>
        <v>0</v>
      </c>
      <c r="BP171" s="831">
        <f t="shared" si="129"/>
        <v>0</v>
      </c>
      <c r="BQ171" s="831">
        <f t="shared" si="129"/>
        <v>0</v>
      </c>
      <c r="BR171" s="831">
        <f t="shared" si="129"/>
        <v>0</v>
      </c>
      <c r="BS171" s="831">
        <f t="shared" si="129"/>
        <v>0</v>
      </c>
      <c r="BT171" s="831">
        <f t="shared" ref="BT171:CI171" si="130">SUM(BT167:BT170)</f>
        <v>0</v>
      </c>
      <c r="BU171" s="831">
        <f t="shared" si="130"/>
        <v>0</v>
      </c>
      <c r="BV171" s="831">
        <f t="shared" si="130"/>
        <v>0</v>
      </c>
      <c r="BW171" s="831">
        <f t="shared" si="130"/>
        <v>0</v>
      </c>
      <c r="BX171" s="831">
        <f t="shared" si="130"/>
        <v>0</v>
      </c>
      <c r="BY171" s="831">
        <f t="shared" si="130"/>
        <v>0</v>
      </c>
      <c r="BZ171" s="831">
        <f t="shared" si="130"/>
        <v>0</v>
      </c>
      <c r="CA171" s="831">
        <f t="shared" si="130"/>
        <v>0</v>
      </c>
      <c r="CB171" s="831">
        <f t="shared" si="130"/>
        <v>0</v>
      </c>
      <c r="CC171" s="831">
        <f t="shared" si="130"/>
        <v>0</v>
      </c>
      <c r="CD171" s="831">
        <f t="shared" si="130"/>
        <v>0</v>
      </c>
      <c r="CE171" s="831">
        <f t="shared" si="130"/>
        <v>0</v>
      </c>
      <c r="CF171" s="831">
        <f t="shared" si="130"/>
        <v>0</v>
      </c>
      <c r="CG171" s="831">
        <f t="shared" si="130"/>
        <v>0</v>
      </c>
      <c r="CH171" s="831">
        <f t="shared" si="130"/>
        <v>0</v>
      </c>
      <c r="CI171" s="832">
        <f t="shared" si="130"/>
        <v>0</v>
      </c>
      <c r="CK171" s="825"/>
    </row>
    <row r="172" spans="2:89" ht="28.5" x14ac:dyDescent="0.2">
      <c r="B172" s="891" t="s">
        <v>664</v>
      </c>
      <c r="C172" s="890" t="s">
        <v>480</v>
      </c>
      <c r="D172" s="892" t="s">
        <v>665</v>
      </c>
      <c r="E172" s="888" t="s">
        <v>482</v>
      </c>
      <c r="F172" s="889">
        <v>1</v>
      </c>
      <c r="G172" s="863">
        <f>(G170+G169)/(G156+G164)</f>
        <v>2.4</v>
      </c>
      <c r="H172" s="863">
        <f t="shared" ref="H172:BS172" si="131">(H170+H169)/(H156+H164)</f>
        <v>2.3998015873015874</v>
      </c>
      <c r="I172" s="863">
        <f t="shared" si="131"/>
        <v>2.3832424392662368</v>
      </c>
      <c r="J172" s="863">
        <f t="shared" si="131"/>
        <v>2.3999048977650972</v>
      </c>
      <c r="K172" s="863">
        <f t="shared" si="131"/>
        <v>2.3999425782371517</v>
      </c>
      <c r="L172" s="863">
        <f t="shared" si="131"/>
        <v>2.3999440246291628</v>
      </c>
      <c r="M172" s="863">
        <f t="shared" si="131"/>
        <v>2.3999453999454001</v>
      </c>
      <c r="N172" s="863">
        <f t="shared" si="131"/>
        <v>2.3999467092992273</v>
      </c>
      <c r="O172" s="863">
        <f t="shared" si="131"/>
        <v>2.3999468509168218</v>
      </c>
      <c r="P172" s="863">
        <f t="shared" si="131"/>
        <v>2.3999469917837266</v>
      </c>
      <c r="Q172" s="863">
        <f t="shared" si="131"/>
        <v>2.3999471319058951</v>
      </c>
      <c r="R172" s="863">
        <f t="shared" si="131"/>
        <v>2.3999472712892174</v>
      </c>
      <c r="S172" s="863">
        <f t="shared" si="131"/>
        <v>2.3999474099395224</v>
      </c>
      <c r="T172" s="863">
        <f t="shared" si="131"/>
        <v>2.3999475478625762</v>
      </c>
      <c r="U172" s="863">
        <f t="shared" si="131"/>
        <v>2.3999476850640868</v>
      </c>
      <c r="V172" s="863">
        <f t="shared" si="131"/>
        <v>2.3999478215497008</v>
      </c>
      <c r="W172" s="863">
        <f t="shared" si="131"/>
        <v>2.3999479573250078</v>
      </c>
      <c r="X172" s="863">
        <f t="shared" si="131"/>
        <v>2.3999480923955372</v>
      </c>
      <c r="Y172" s="863">
        <f t="shared" si="131"/>
        <v>2.3999482267667633</v>
      </c>
      <c r="Z172" s="863">
        <f t="shared" si="131"/>
        <v>2.3999483604441019</v>
      </c>
      <c r="AA172" s="863">
        <f t="shared" si="131"/>
        <v>2.3999484934329147</v>
      </c>
      <c r="AB172" s="863">
        <f t="shared" si="131"/>
        <v>2.399948625738507</v>
      </c>
      <c r="AC172" s="863">
        <f t="shared" si="131"/>
        <v>2.3999487573661309</v>
      </c>
      <c r="AD172" s="863">
        <f t="shared" si="131"/>
        <v>2.3999488883209832</v>
      </c>
      <c r="AE172" s="863">
        <f t="shared" si="131"/>
        <v>2.39994901860821</v>
      </c>
      <c r="AF172" s="863">
        <f t="shared" si="131"/>
        <v>2.3999491482329032</v>
      </c>
      <c r="AG172" s="863">
        <f t="shared" si="131"/>
        <v>2.3999492772001036</v>
      </c>
      <c r="AH172" s="863">
        <f t="shared" si="131"/>
        <v>2.3999494055148016</v>
      </c>
      <c r="AI172" s="863">
        <f t="shared" si="131"/>
        <v>2.3999495331819354</v>
      </c>
      <c r="AJ172" s="863">
        <f t="shared" si="131"/>
        <v>2.3999496602063961</v>
      </c>
      <c r="AK172" s="863">
        <f t="shared" si="131"/>
        <v>2.399949786593023</v>
      </c>
      <c r="AL172" s="863">
        <f t="shared" si="131"/>
        <v>0</v>
      </c>
      <c r="AM172" s="863">
        <f t="shared" si="131"/>
        <v>0</v>
      </c>
      <c r="AN172" s="863">
        <f t="shared" si="131"/>
        <v>0</v>
      </c>
      <c r="AO172" s="863">
        <f t="shared" si="131"/>
        <v>0</v>
      </c>
      <c r="AP172" s="863">
        <f t="shared" si="131"/>
        <v>0</v>
      </c>
      <c r="AQ172" s="863">
        <f t="shared" si="131"/>
        <v>0</v>
      </c>
      <c r="AR172" s="863">
        <f t="shared" si="131"/>
        <v>0</v>
      </c>
      <c r="AS172" s="863">
        <f t="shared" si="131"/>
        <v>0</v>
      </c>
      <c r="AT172" s="863">
        <f t="shared" si="131"/>
        <v>0</v>
      </c>
      <c r="AU172" s="863">
        <f t="shared" si="131"/>
        <v>0</v>
      </c>
      <c r="AV172" s="863">
        <f t="shared" si="131"/>
        <v>0</v>
      </c>
      <c r="AW172" s="863">
        <f t="shared" si="131"/>
        <v>0</v>
      </c>
      <c r="AX172" s="863">
        <f t="shared" si="131"/>
        <v>0</v>
      </c>
      <c r="AY172" s="863">
        <f t="shared" si="131"/>
        <v>0</v>
      </c>
      <c r="AZ172" s="863">
        <f t="shared" si="131"/>
        <v>0</v>
      </c>
      <c r="BA172" s="863">
        <f t="shared" si="131"/>
        <v>0</v>
      </c>
      <c r="BB172" s="863">
        <f t="shared" si="131"/>
        <v>0</v>
      </c>
      <c r="BC172" s="863">
        <f t="shared" si="131"/>
        <v>0</v>
      </c>
      <c r="BD172" s="863">
        <f t="shared" si="131"/>
        <v>0</v>
      </c>
      <c r="BE172" s="863">
        <f t="shared" si="131"/>
        <v>0</v>
      </c>
      <c r="BF172" s="863">
        <f t="shared" si="131"/>
        <v>0</v>
      </c>
      <c r="BG172" s="863">
        <f t="shared" si="131"/>
        <v>0</v>
      </c>
      <c r="BH172" s="863">
        <f t="shared" si="131"/>
        <v>0</v>
      </c>
      <c r="BI172" s="863">
        <f t="shared" si="131"/>
        <v>0</v>
      </c>
      <c r="BJ172" s="863">
        <f t="shared" si="131"/>
        <v>0</v>
      </c>
      <c r="BK172" s="863">
        <f t="shared" si="131"/>
        <v>0</v>
      </c>
      <c r="BL172" s="863">
        <f t="shared" si="131"/>
        <v>0</v>
      </c>
      <c r="BM172" s="863">
        <f t="shared" si="131"/>
        <v>0</v>
      </c>
      <c r="BN172" s="863">
        <f t="shared" si="131"/>
        <v>0</v>
      </c>
      <c r="BO172" s="863">
        <f t="shared" si="131"/>
        <v>0</v>
      </c>
      <c r="BP172" s="863">
        <f t="shared" si="131"/>
        <v>0</v>
      </c>
      <c r="BQ172" s="863">
        <f t="shared" si="131"/>
        <v>0</v>
      </c>
      <c r="BR172" s="863">
        <f t="shared" si="131"/>
        <v>0</v>
      </c>
      <c r="BS172" s="863">
        <f t="shared" si="131"/>
        <v>0</v>
      </c>
      <c r="BT172" s="863">
        <f t="shared" ref="BT172:CI172" si="132">(BT170+BT169)/(BT156+BT164)</f>
        <v>0</v>
      </c>
      <c r="BU172" s="863">
        <f t="shared" si="132"/>
        <v>0</v>
      </c>
      <c r="BV172" s="863">
        <f t="shared" si="132"/>
        <v>0</v>
      </c>
      <c r="BW172" s="863">
        <f t="shared" si="132"/>
        <v>0</v>
      </c>
      <c r="BX172" s="863">
        <f t="shared" si="132"/>
        <v>0</v>
      </c>
      <c r="BY172" s="863">
        <f t="shared" si="132"/>
        <v>0</v>
      </c>
      <c r="BZ172" s="863">
        <f t="shared" si="132"/>
        <v>0</v>
      </c>
      <c r="CA172" s="863">
        <f t="shared" si="132"/>
        <v>0</v>
      </c>
      <c r="CB172" s="863">
        <f t="shared" si="132"/>
        <v>0</v>
      </c>
      <c r="CC172" s="863">
        <f t="shared" si="132"/>
        <v>0</v>
      </c>
      <c r="CD172" s="863">
        <f t="shared" si="132"/>
        <v>0</v>
      </c>
      <c r="CE172" s="863">
        <f t="shared" si="132"/>
        <v>0</v>
      </c>
      <c r="CF172" s="863">
        <f t="shared" si="132"/>
        <v>0</v>
      </c>
      <c r="CG172" s="863">
        <f t="shared" si="132"/>
        <v>0</v>
      </c>
      <c r="CH172" s="863">
        <f t="shared" si="132"/>
        <v>0</v>
      </c>
      <c r="CI172" s="863">
        <f t="shared" si="132"/>
        <v>0</v>
      </c>
      <c r="CK172" s="825"/>
    </row>
    <row r="173" spans="2:89" ht="28.5" x14ac:dyDescent="0.2">
      <c r="B173" s="891" t="s">
        <v>666</v>
      </c>
      <c r="C173" s="890" t="s">
        <v>484</v>
      </c>
      <c r="D173" s="892" t="s">
        <v>667</v>
      </c>
      <c r="E173" s="888" t="s">
        <v>282</v>
      </c>
      <c r="F173" s="889">
        <v>1</v>
      </c>
      <c r="G173" s="856">
        <f>G156/(G156+G164)</f>
        <v>0.83220779220779229</v>
      </c>
      <c r="H173" s="856">
        <f t="shared" ref="H173:BS173" si="133">H156/(H156+H164)</f>
        <v>0.83333333333333337</v>
      </c>
      <c r="I173" s="856">
        <f t="shared" si="133"/>
        <v>0.84134853743182947</v>
      </c>
      <c r="J173" s="856">
        <f t="shared" si="133"/>
        <v>0.84498335710889205</v>
      </c>
      <c r="K173" s="856">
        <f t="shared" si="133"/>
        <v>0.8317542348550101</v>
      </c>
      <c r="L173" s="856">
        <f t="shared" si="133"/>
        <v>0.83599216344808291</v>
      </c>
      <c r="M173" s="857">
        <f t="shared" si="133"/>
        <v>0.8400218400218401</v>
      </c>
      <c r="N173" s="857">
        <f t="shared" si="133"/>
        <v>0.84385824673594456</v>
      </c>
      <c r="O173" s="857">
        <f t="shared" si="133"/>
        <v>0.91336699441934621</v>
      </c>
      <c r="P173" s="857">
        <f t="shared" si="133"/>
        <v>0.9135966074741585</v>
      </c>
      <c r="Q173" s="857">
        <f t="shared" si="133"/>
        <v>0.91382500660851174</v>
      </c>
      <c r="R173" s="857">
        <f t="shared" si="133"/>
        <v>0.91405220142367516</v>
      </c>
      <c r="S173" s="857">
        <f t="shared" si="133"/>
        <v>0.91427820141993155</v>
      </c>
      <c r="T173" s="857">
        <f t="shared" si="133"/>
        <v>0.91450301599790185</v>
      </c>
      <c r="U173" s="857">
        <f t="shared" si="133"/>
        <v>0.91472665445984824</v>
      </c>
      <c r="V173" s="857">
        <f t="shared" si="133"/>
        <v>0.91494912601095746</v>
      </c>
      <c r="W173" s="857">
        <f t="shared" si="133"/>
        <v>0.91517043976060364</v>
      </c>
      <c r="X173" s="857">
        <f t="shared" si="133"/>
        <v>0.91539060472359191</v>
      </c>
      <c r="Y173" s="857">
        <f t="shared" si="133"/>
        <v>0.91560962982138228</v>
      </c>
      <c r="Z173" s="857">
        <f t="shared" si="133"/>
        <v>0.91582752388329458</v>
      </c>
      <c r="AA173" s="857">
        <f t="shared" si="133"/>
        <v>0.91604429564769496</v>
      </c>
      <c r="AB173" s="857">
        <f t="shared" si="133"/>
        <v>0.9162599537631646</v>
      </c>
      <c r="AC173" s="857">
        <f t="shared" si="133"/>
        <v>0.91647450678964892</v>
      </c>
      <c r="AD173" s="857">
        <f t="shared" si="133"/>
        <v>0.916687963199591</v>
      </c>
      <c r="AE173" s="857">
        <f t="shared" si="133"/>
        <v>0.91690033137904658</v>
      </c>
      <c r="AF173" s="857">
        <f t="shared" si="133"/>
        <v>0.91711161962878196</v>
      </c>
      <c r="AG173" s="857">
        <f t="shared" si="133"/>
        <v>0.91732183616535623</v>
      </c>
      <c r="AH173" s="857">
        <f t="shared" si="133"/>
        <v>0.91753098912218556</v>
      </c>
      <c r="AI173" s="857">
        <f t="shared" si="133"/>
        <v>0.91773908655059289</v>
      </c>
      <c r="AJ173" s="857">
        <f t="shared" si="133"/>
        <v>0.91794613642084055</v>
      </c>
      <c r="AK173" s="857">
        <f t="shared" si="133"/>
        <v>0.91815214662314826</v>
      </c>
      <c r="AL173" s="857">
        <f t="shared" si="133"/>
        <v>1</v>
      </c>
      <c r="AM173" s="857">
        <f t="shared" si="133"/>
        <v>1</v>
      </c>
      <c r="AN173" s="857">
        <f t="shared" si="133"/>
        <v>1</v>
      </c>
      <c r="AO173" s="857">
        <f t="shared" si="133"/>
        <v>1</v>
      </c>
      <c r="AP173" s="857">
        <f t="shared" si="133"/>
        <v>1</v>
      </c>
      <c r="AQ173" s="857">
        <f t="shared" si="133"/>
        <v>1</v>
      </c>
      <c r="AR173" s="857">
        <f t="shared" si="133"/>
        <v>1</v>
      </c>
      <c r="AS173" s="857">
        <f t="shared" si="133"/>
        <v>1</v>
      </c>
      <c r="AT173" s="857">
        <f t="shared" si="133"/>
        <v>1</v>
      </c>
      <c r="AU173" s="857">
        <f t="shared" si="133"/>
        <v>1</v>
      </c>
      <c r="AV173" s="857">
        <f t="shared" si="133"/>
        <v>1</v>
      </c>
      <c r="AW173" s="857">
        <f t="shared" si="133"/>
        <v>1</v>
      </c>
      <c r="AX173" s="857">
        <f t="shared" si="133"/>
        <v>1</v>
      </c>
      <c r="AY173" s="857">
        <f t="shared" si="133"/>
        <v>1</v>
      </c>
      <c r="AZ173" s="857">
        <f t="shared" si="133"/>
        <v>1</v>
      </c>
      <c r="BA173" s="857">
        <f t="shared" si="133"/>
        <v>1</v>
      </c>
      <c r="BB173" s="857">
        <f t="shared" si="133"/>
        <v>1</v>
      </c>
      <c r="BC173" s="857">
        <f t="shared" si="133"/>
        <v>1</v>
      </c>
      <c r="BD173" s="857">
        <f t="shared" si="133"/>
        <v>1</v>
      </c>
      <c r="BE173" s="857">
        <f t="shared" si="133"/>
        <v>1</v>
      </c>
      <c r="BF173" s="857">
        <f t="shared" si="133"/>
        <v>1</v>
      </c>
      <c r="BG173" s="857">
        <f t="shared" si="133"/>
        <v>1</v>
      </c>
      <c r="BH173" s="857">
        <f t="shared" si="133"/>
        <v>1</v>
      </c>
      <c r="BI173" s="857">
        <f t="shared" si="133"/>
        <v>1</v>
      </c>
      <c r="BJ173" s="857">
        <f t="shared" si="133"/>
        <v>1</v>
      </c>
      <c r="BK173" s="857">
        <f t="shared" si="133"/>
        <v>1</v>
      </c>
      <c r="BL173" s="857">
        <f t="shared" si="133"/>
        <v>1</v>
      </c>
      <c r="BM173" s="857">
        <f t="shared" si="133"/>
        <v>1</v>
      </c>
      <c r="BN173" s="857">
        <f t="shared" si="133"/>
        <v>1</v>
      </c>
      <c r="BO173" s="857">
        <f t="shared" si="133"/>
        <v>1</v>
      </c>
      <c r="BP173" s="857">
        <f t="shared" si="133"/>
        <v>1</v>
      </c>
      <c r="BQ173" s="857">
        <f t="shared" si="133"/>
        <v>1</v>
      </c>
      <c r="BR173" s="857">
        <f t="shared" si="133"/>
        <v>1</v>
      </c>
      <c r="BS173" s="857">
        <f t="shared" si="133"/>
        <v>1</v>
      </c>
      <c r="BT173" s="857">
        <f t="shared" ref="BT173:CI173" si="134">BT156/(BT156+BT164)</f>
        <v>1</v>
      </c>
      <c r="BU173" s="857">
        <f t="shared" si="134"/>
        <v>1</v>
      </c>
      <c r="BV173" s="857">
        <f t="shared" si="134"/>
        <v>1</v>
      </c>
      <c r="BW173" s="857">
        <f t="shared" si="134"/>
        <v>1</v>
      </c>
      <c r="BX173" s="857">
        <f t="shared" si="134"/>
        <v>1</v>
      </c>
      <c r="BY173" s="857">
        <f t="shared" si="134"/>
        <v>1</v>
      </c>
      <c r="BZ173" s="857">
        <f t="shared" si="134"/>
        <v>1</v>
      </c>
      <c r="CA173" s="857">
        <f t="shared" si="134"/>
        <v>1</v>
      </c>
      <c r="CB173" s="857">
        <f t="shared" si="134"/>
        <v>1</v>
      </c>
      <c r="CC173" s="857">
        <f t="shared" si="134"/>
        <v>1</v>
      </c>
      <c r="CD173" s="857">
        <f t="shared" si="134"/>
        <v>1</v>
      </c>
      <c r="CE173" s="857">
        <f t="shared" si="134"/>
        <v>1</v>
      </c>
      <c r="CF173" s="857">
        <f t="shared" si="134"/>
        <v>1</v>
      </c>
      <c r="CG173" s="857">
        <f t="shared" si="134"/>
        <v>1</v>
      </c>
      <c r="CH173" s="857">
        <f t="shared" si="134"/>
        <v>1</v>
      </c>
      <c r="CI173" s="858">
        <f t="shared" si="134"/>
        <v>1</v>
      </c>
      <c r="CK173" s="825"/>
    </row>
    <row r="174" spans="2:89" ht="28.5" x14ac:dyDescent="0.2">
      <c r="B174" s="893" t="s">
        <v>668</v>
      </c>
      <c r="C174" s="894" t="s">
        <v>487</v>
      </c>
      <c r="D174" s="895" t="s">
        <v>669</v>
      </c>
      <c r="E174" s="896" t="s">
        <v>282</v>
      </c>
      <c r="F174" s="897">
        <v>1</v>
      </c>
      <c r="G174" s="898">
        <f>(G156)/(G156+G165+G164+G163)</f>
        <v>0.82619907168643636</v>
      </c>
      <c r="H174" s="898">
        <f t="shared" ref="H174:BS174" si="135">(H156)/(H156+H165+H164+H163)</f>
        <v>0.82922013820335638</v>
      </c>
      <c r="I174" s="898">
        <f t="shared" si="135"/>
        <v>0.82498784637822076</v>
      </c>
      <c r="J174" s="898">
        <f t="shared" si="135"/>
        <v>0.83702308054639663</v>
      </c>
      <c r="K174" s="898">
        <f t="shared" si="135"/>
        <v>0.82700542392235232</v>
      </c>
      <c r="L174" s="898">
        <f t="shared" si="135"/>
        <v>0.83133871416643479</v>
      </c>
      <c r="M174" s="898">
        <f t="shared" si="135"/>
        <v>0.83546022264458319</v>
      </c>
      <c r="N174" s="898">
        <f t="shared" si="135"/>
        <v>0.83938510469122718</v>
      </c>
      <c r="O174" s="898">
        <f t="shared" si="135"/>
        <v>0.908538197197991</v>
      </c>
      <c r="P174" s="898">
        <f t="shared" si="135"/>
        <v>0.90877933034537306</v>
      </c>
      <c r="Q174" s="898">
        <f t="shared" si="135"/>
        <v>0.90901919537207465</v>
      </c>
      <c r="R174" s="898">
        <f t="shared" si="135"/>
        <v>0.90925780225544184</v>
      </c>
      <c r="S174" s="898">
        <f t="shared" si="135"/>
        <v>0.90949516086842785</v>
      </c>
      <c r="T174" s="898">
        <f t="shared" si="135"/>
        <v>0.90973128098095479</v>
      </c>
      <c r="U174" s="898">
        <f t="shared" si="135"/>
        <v>0.9099661722612542</v>
      </c>
      <c r="V174" s="898">
        <f t="shared" si="135"/>
        <v>0.91019984427718659</v>
      </c>
      <c r="W174" s="898">
        <f t="shared" si="135"/>
        <v>0.9104323064975407</v>
      </c>
      <c r="X174" s="898">
        <f t="shared" si="135"/>
        <v>0.91066356829331263</v>
      </c>
      <c r="Y174" s="898">
        <f t="shared" si="135"/>
        <v>0.91089363893896469</v>
      </c>
      <c r="Z174" s="898">
        <f t="shared" si="135"/>
        <v>0.91112252761366552</v>
      </c>
      <c r="AA174" s="898">
        <f t="shared" si="135"/>
        <v>0.91135024340251081</v>
      </c>
      <c r="AB174" s="898">
        <f t="shared" si="135"/>
        <v>0.9115767952977254</v>
      </c>
      <c r="AC174" s="898">
        <f t="shared" si="135"/>
        <v>0.91180219219984693</v>
      </c>
      <c r="AD174" s="898">
        <f t="shared" si="135"/>
        <v>0.91202644291889134</v>
      </c>
      <c r="AE174" s="898">
        <f t="shared" si="135"/>
        <v>0.91224955617550074</v>
      </c>
      <c r="AF174" s="898">
        <f t="shared" si="135"/>
        <v>0.91247154060207425</v>
      </c>
      <c r="AG174" s="898">
        <f t="shared" si="135"/>
        <v>0.9126924047438808</v>
      </c>
      <c r="AH174" s="898">
        <f t="shared" si="135"/>
        <v>0.91291215706015594</v>
      </c>
      <c r="AI174" s="898">
        <f t="shared" si="135"/>
        <v>0.91313080592518192</v>
      </c>
      <c r="AJ174" s="898">
        <f t="shared" si="135"/>
        <v>0.91334835962935124</v>
      </c>
      <c r="AK174" s="898">
        <f t="shared" si="135"/>
        <v>0.91356482638021486</v>
      </c>
      <c r="AL174" s="898">
        <f t="shared" si="135"/>
        <v>1</v>
      </c>
      <c r="AM174" s="898">
        <f t="shared" si="135"/>
        <v>1</v>
      </c>
      <c r="AN174" s="898">
        <f t="shared" si="135"/>
        <v>1</v>
      </c>
      <c r="AO174" s="898">
        <f t="shared" si="135"/>
        <v>1</v>
      </c>
      <c r="AP174" s="898">
        <f t="shared" si="135"/>
        <v>1</v>
      </c>
      <c r="AQ174" s="898">
        <f t="shared" si="135"/>
        <v>1</v>
      </c>
      <c r="AR174" s="898">
        <f t="shared" si="135"/>
        <v>1</v>
      </c>
      <c r="AS174" s="898">
        <f t="shared" si="135"/>
        <v>1</v>
      </c>
      <c r="AT174" s="898">
        <f t="shared" si="135"/>
        <v>1</v>
      </c>
      <c r="AU174" s="898">
        <f t="shared" si="135"/>
        <v>1</v>
      </c>
      <c r="AV174" s="898">
        <f t="shared" si="135"/>
        <v>1</v>
      </c>
      <c r="AW174" s="898">
        <f t="shared" si="135"/>
        <v>1</v>
      </c>
      <c r="AX174" s="898">
        <f t="shared" si="135"/>
        <v>1</v>
      </c>
      <c r="AY174" s="898">
        <f t="shared" si="135"/>
        <v>1</v>
      </c>
      <c r="AZ174" s="898">
        <f t="shared" si="135"/>
        <v>1</v>
      </c>
      <c r="BA174" s="898">
        <f t="shared" si="135"/>
        <v>1</v>
      </c>
      <c r="BB174" s="898">
        <f t="shared" si="135"/>
        <v>1</v>
      </c>
      <c r="BC174" s="898">
        <f t="shared" si="135"/>
        <v>1</v>
      </c>
      <c r="BD174" s="898">
        <f t="shared" si="135"/>
        <v>1</v>
      </c>
      <c r="BE174" s="898">
        <f t="shared" si="135"/>
        <v>1</v>
      </c>
      <c r="BF174" s="898">
        <f t="shared" si="135"/>
        <v>1</v>
      </c>
      <c r="BG174" s="898">
        <f t="shared" si="135"/>
        <v>1</v>
      </c>
      <c r="BH174" s="898">
        <f t="shared" si="135"/>
        <v>1</v>
      </c>
      <c r="BI174" s="898">
        <f t="shared" si="135"/>
        <v>1</v>
      </c>
      <c r="BJ174" s="898">
        <f t="shared" si="135"/>
        <v>1</v>
      </c>
      <c r="BK174" s="898">
        <f t="shared" si="135"/>
        <v>1</v>
      </c>
      <c r="BL174" s="898">
        <f t="shared" si="135"/>
        <v>1</v>
      </c>
      <c r="BM174" s="898">
        <f t="shared" si="135"/>
        <v>1</v>
      </c>
      <c r="BN174" s="898">
        <f t="shared" si="135"/>
        <v>1</v>
      </c>
      <c r="BO174" s="898">
        <f t="shared" si="135"/>
        <v>1</v>
      </c>
      <c r="BP174" s="898">
        <f t="shared" si="135"/>
        <v>1</v>
      </c>
      <c r="BQ174" s="898">
        <f t="shared" si="135"/>
        <v>1</v>
      </c>
      <c r="BR174" s="898">
        <f t="shared" si="135"/>
        <v>1</v>
      </c>
      <c r="BS174" s="898">
        <f t="shared" si="135"/>
        <v>1</v>
      </c>
      <c r="BT174" s="898">
        <f t="shared" ref="BT174:CI174" si="136">(BT156)/(BT156+BT165+BT164+BT163)</f>
        <v>1</v>
      </c>
      <c r="BU174" s="898">
        <f t="shared" si="136"/>
        <v>1</v>
      </c>
      <c r="BV174" s="898">
        <f t="shared" si="136"/>
        <v>1</v>
      </c>
      <c r="BW174" s="898">
        <f t="shared" si="136"/>
        <v>1</v>
      </c>
      <c r="BX174" s="898">
        <f t="shared" si="136"/>
        <v>1</v>
      </c>
      <c r="BY174" s="898">
        <f t="shared" si="136"/>
        <v>1</v>
      </c>
      <c r="BZ174" s="898">
        <f t="shared" si="136"/>
        <v>1</v>
      </c>
      <c r="CA174" s="898">
        <f t="shared" si="136"/>
        <v>1</v>
      </c>
      <c r="CB174" s="898">
        <f t="shared" si="136"/>
        <v>1</v>
      </c>
      <c r="CC174" s="898">
        <f t="shared" si="136"/>
        <v>1</v>
      </c>
      <c r="CD174" s="898">
        <f t="shared" si="136"/>
        <v>1</v>
      </c>
      <c r="CE174" s="898">
        <f t="shared" si="136"/>
        <v>1</v>
      </c>
      <c r="CF174" s="898">
        <f t="shared" si="136"/>
        <v>1</v>
      </c>
      <c r="CG174" s="898">
        <f t="shared" si="136"/>
        <v>1</v>
      </c>
      <c r="CH174" s="898">
        <f t="shared" si="136"/>
        <v>1</v>
      </c>
      <c r="CI174" s="898">
        <f t="shared" si="136"/>
        <v>1</v>
      </c>
      <c r="CK174" s="825"/>
    </row>
    <row r="175" spans="2:89" ht="28.5" x14ac:dyDescent="0.2">
      <c r="B175" s="899" t="s">
        <v>670</v>
      </c>
      <c r="C175" s="900" t="s">
        <v>150</v>
      </c>
      <c r="D175" s="900" t="s">
        <v>671</v>
      </c>
      <c r="E175" s="900" t="s">
        <v>141</v>
      </c>
      <c r="F175" s="901">
        <v>2</v>
      </c>
      <c r="G175" s="729">
        <f>SUM(G135:G137)+G133+G144+G149+G150+G143</f>
        <v>4.63</v>
      </c>
      <c r="H175" s="729">
        <f t="shared" ref="H175:AK175" si="137">SUM(H135:H137)+H133+H144+H149+H150+H143</f>
        <v>3.92</v>
      </c>
      <c r="I175" s="729">
        <f t="shared" si="137"/>
        <v>3.8879999999999999</v>
      </c>
      <c r="J175" s="729">
        <f t="shared" si="137"/>
        <v>5.3819999999999997</v>
      </c>
      <c r="K175" s="729">
        <f t="shared" si="137"/>
        <v>4.97</v>
      </c>
      <c r="L175" s="729">
        <f t="shared" si="137"/>
        <v>4.7060000000000004</v>
      </c>
      <c r="M175" s="729">
        <f t="shared" si="137"/>
        <v>4.729000000000001</v>
      </c>
      <c r="N175" s="729">
        <f t="shared" si="137"/>
        <v>4.7430000000000003</v>
      </c>
      <c r="O175" s="729">
        <f t="shared" si="137"/>
        <v>4.7619999999999996</v>
      </c>
      <c r="P175" s="729">
        <f t="shared" si="137"/>
        <v>4.7549999999999999</v>
      </c>
      <c r="Q175" s="729">
        <f t="shared" si="137"/>
        <v>4.7240000000000002</v>
      </c>
      <c r="R175" s="729">
        <f t="shared" si="137"/>
        <v>4.7210000000000001</v>
      </c>
      <c r="S175" s="729">
        <f t="shared" si="137"/>
        <v>4.697000000000001</v>
      </c>
      <c r="T175" s="729">
        <f t="shared" si="137"/>
        <v>4.7030000000000012</v>
      </c>
      <c r="U175" s="729">
        <f t="shared" si="137"/>
        <v>4.6600000000000019</v>
      </c>
      <c r="V175" s="729">
        <f t="shared" si="137"/>
        <v>4.6510000000000016</v>
      </c>
      <c r="W175" s="729">
        <f t="shared" si="137"/>
        <v>4.6100000000000012</v>
      </c>
      <c r="X175" s="729">
        <f t="shared" si="137"/>
        <v>4.6170000000000018</v>
      </c>
      <c r="Y175" s="729">
        <f t="shared" si="137"/>
        <v>4.6080000000000014</v>
      </c>
      <c r="Z175" s="729">
        <f t="shared" si="137"/>
        <v>4.5640000000000018</v>
      </c>
      <c r="AA175" s="729">
        <f t="shared" si="137"/>
        <v>4.5610000000000017</v>
      </c>
      <c r="AB175" s="729">
        <f t="shared" si="137"/>
        <v>4.5150000000000023</v>
      </c>
      <c r="AC175" s="729">
        <f t="shared" si="137"/>
        <v>4.5560000000000027</v>
      </c>
      <c r="AD175" s="729">
        <f t="shared" si="137"/>
        <v>4.5250000000000021</v>
      </c>
      <c r="AE175" s="729">
        <f t="shared" si="137"/>
        <v>4.5180000000000016</v>
      </c>
      <c r="AF175" s="729">
        <f t="shared" si="137"/>
        <v>4.522000000000002</v>
      </c>
      <c r="AG175" s="729">
        <f t="shared" si="137"/>
        <v>4.5030000000000028</v>
      </c>
      <c r="AH175" s="729">
        <f t="shared" si="137"/>
        <v>4.522000000000002</v>
      </c>
      <c r="AI175" s="729">
        <f t="shared" si="137"/>
        <v>4.5260000000000025</v>
      </c>
      <c r="AJ175" s="729">
        <f t="shared" si="137"/>
        <v>4.4950000000000028</v>
      </c>
      <c r="AK175" s="729">
        <f t="shared" si="137"/>
        <v>4.5030000000000028</v>
      </c>
      <c r="AL175" s="729">
        <f t="shared" ref="AL175:BS175" si="138">SUM(AL133:AL137)+AL144+AL149+AL150+AL143</f>
        <v>0</v>
      </c>
      <c r="AM175" s="729">
        <f t="shared" si="138"/>
        <v>0</v>
      </c>
      <c r="AN175" s="729">
        <f t="shared" si="138"/>
        <v>0</v>
      </c>
      <c r="AO175" s="729">
        <f t="shared" si="138"/>
        <v>0</v>
      </c>
      <c r="AP175" s="729">
        <f t="shared" si="138"/>
        <v>0</v>
      </c>
      <c r="AQ175" s="729">
        <f t="shared" si="138"/>
        <v>0</v>
      </c>
      <c r="AR175" s="729">
        <f t="shared" si="138"/>
        <v>0</v>
      </c>
      <c r="AS175" s="729">
        <f t="shared" si="138"/>
        <v>0</v>
      </c>
      <c r="AT175" s="729">
        <f t="shared" si="138"/>
        <v>0</v>
      </c>
      <c r="AU175" s="729">
        <f t="shared" si="138"/>
        <v>0</v>
      </c>
      <c r="AV175" s="729">
        <f t="shared" si="138"/>
        <v>0</v>
      </c>
      <c r="AW175" s="729">
        <f t="shared" si="138"/>
        <v>0</v>
      </c>
      <c r="AX175" s="729">
        <f t="shared" si="138"/>
        <v>0</v>
      </c>
      <c r="AY175" s="729">
        <f t="shared" si="138"/>
        <v>0</v>
      </c>
      <c r="AZ175" s="729">
        <f t="shared" si="138"/>
        <v>0</v>
      </c>
      <c r="BA175" s="729">
        <f t="shared" si="138"/>
        <v>0</v>
      </c>
      <c r="BB175" s="729">
        <f t="shared" si="138"/>
        <v>0</v>
      </c>
      <c r="BC175" s="729">
        <f t="shared" si="138"/>
        <v>0</v>
      </c>
      <c r="BD175" s="729">
        <f t="shared" si="138"/>
        <v>0</v>
      </c>
      <c r="BE175" s="729">
        <f t="shared" si="138"/>
        <v>0</v>
      </c>
      <c r="BF175" s="729">
        <f t="shared" si="138"/>
        <v>0</v>
      </c>
      <c r="BG175" s="729">
        <f t="shared" si="138"/>
        <v>0</v>
      </c>
      <c r="BH175" s="729">
        <f t="shared" si="138"/>
        <v>0</v>
      </c>
      <c r="BI175" s="729">
        <f t="shared" si="138"/>
        <v>0</v>
      </c>
      <c r="BJ175" s="729">
        <f t="shared" si="138"/>
        <v>0</v>
      </c>
      <c r="BK175" s="729">
        <f t="shared" si="138"/>
        <v>0</v>
      </c>
      <c r="BL175" s="729">
        <f t="shared" si="138"/>
        <v>0</v>
      </c>
      <c r="BM175" s="729">
        <f t="shared" si="138"/>
        <v>0</v>
      </c>
      <c r="BN175" s="729">
        <f t="shared" si="138"/>
        <v>0</v>
      </c>
      <c r="BO175" s="729">
        <f t="shared" si="138"/>
        <v>0</v>
      </c>
      <c r="BP175" s="729">
        <f t="shared" si="138"/>
        <v>0</v>
      </c>
      <c r="BQ175" s="729">
        <f t="shared" si="138"/>
        <v>0</v>
      </c>
      <c r="BR175" s="729">
        <f t="shared" si="138"/>
        <v>0</v>
      </c>
      <c r="BS175" s="729">
        <f t="shared" si="138"/>
        <v>0</v>
      </c>
      <c r="BT175" s="729">
        <f t="shared" ref="BT175:CI175" si="139">SUM(BT133:BT137)+BT144+BT149+BT150+BT143</f>
        <v>0</v>
      </c>
      <c r="BU175" s="729">
        <f t="shared" si="139"/>
        <v>0</v>
      </c>
      <c r="BV175" s="729">
        <f t="shared" si="139"/>
        <v>0</v>
      </c>
      <c r="BW175" s="729">
        <f t="shared" si="139"/>
        <v>0</v>
      </c>
      <c r="BX175" s="729">
        <f t="shared" si="139"/>
        <v>0</v>
      </c>
      <c r="BY175" s="729">
        <f t="shared" si="139"/>
        <v>0</v>
      </c>
      <c r="BZ175" s="729">
        <f t="shared" si="139"/>
        <v>0</v>
      </c>
      <c r="CA175" s="729">
        <f t="shared" si="139"/>
        <v>0</v>
      </c>
      <c r="CB175" s="729">
        <f t="shared" si="139"/>
        <v>0</v>
      </c>
      <c r="CC175" s="729">
        <f t="shared" si="139"/>
        <v>0</v>
      </c>
      <c r="CD175" s="729">
        <f t="shared" si="139"/>
        <v>0</v>
      </c>
      <c r="CE175" s="729">
        <f t="shared" si="139"/>
        <v>0</v>
      </c>
      <c r="CF175" s="729">
        <f t="shared" si="139"/>
        <v>0</v>
      </c>
      <c r="CG175" s="729">
        <f t="shared" si="139"/>
        <v>0</v>
      </c>
      <c r="CH175" s="729">
        <f t="shared" si="139"/>
        <v>0</v>
      </c>
      <c r="CI175" s="729">
        <f t="shared" si="139"/>
        <v>0</v>
      </c>
      <c r="CK175" s="825"/>
    </row>
    <row r="176" spans="2:89" ht="28.5" x14ac:dyDescent="0.2">
      <c r="B176" s="902" t="s">
        <v>672</v>
      </c>
      <c r="C176" s="903" t="s">
        <v>492</v>
      </c>
      <c r="D176" s="820" t="s">
        <v>78</v>
      </c>
      <c r="E176" s="903" t="s">
        <v>141</v>
      </c>
      <c r="F176" s="904">
        <v>2</v>
      </c>
      <c r="G176" s="733">
        <v>0</v>
      </c>
      <c r="H176" s="733">
        <v>0</v>
      </c>
      <c r="I176" s="733">
        <v>0</v>
      </c>
      <c r="J176" s="733">
        <v>0</v>
      </c>
      <c r="K176" s="733">
        <v>0</v>
      </c>
      <c r="L176" s="733">
        <v>0</v>
      </c>
      <c r="M176" s="734">
        <v>0</v>
      </c>
      <c r="N176" s="734">
        <v>0</v>
      </c>
      <c r="O176" s="734">
        <v>0</v>
      </c>
      <c r="P176" s="734">
        <v>0</v>
      </c>
      <c r="Q176" s="734">
        <v>0</v>
      </c>
      <c r="R176" s="734">
        <v>0</v>
      </c>
      <c r="S176" s="734">
        <v>0</v>
      </c>
      <c r="T176" s="734">
        <v>0</v>
      </c>
      <c r="U176" s="734">
        <v>0</v>
      </c>
      <c r="V176" s="734">
        <v>0</v>
      </c>
      <c r="W176" s="734">
        <v>0</v>
      </c>
      <c r="X176" s="734">
        <v>0</v>
      </c>
      <c r="Y176" s="734">
        <v>0</v>
      </c>
      <c r="Z176" s="734">
        <v>0</v>
      </c>
      <c r="AA176" s="734">
        <v>0</v>
      </c>
      <c r="AB176" s="734">
        <v>0</v>
      </c>
      <c r="AC176" s="734">
        <v>0</v>
      </c>
      <c r="AD176" s="734">
        <v>0</v>
      </c>
      <c r="AE176" s="734">
        <v>0</v>
      </c>
      <c r="AF176" s="734">
        <v>0</v>
      </c>
      <c r="AG176" s="734">
        <v>0</v>
      </c>
      <c r="AH176" s="734">
        <v>0</v>
      </c>
      <c r="AI176" s="734">
        <v>0</v>
      </c>
      <c r="AJ176" s="734">
        <v>0</v>
      </c>
      <c r="AK176" s="734">
        <v>0</v>
      </c>
      <c r="AL176" s="734"/>
      <c r="AM176" s="734"/>
      <c r="AN176" s="734"/>
      <c r="AO176" s="734"/>
      <c r="AP176" s="734"/>
      <c r="AQ176" s="734"/>
      <c r="AR176" s="734"/>
      <c r="AS176" s="734"/>
      <c r="AT176" s="734"/>
      <c r="AU176" s="734"/>
      <c r="AV176" s="734"/>
      <c r="AW176" s="734"/>
      <c r="AX176" s="734"/>
      <c r="AY176" s="734"/>
      <c r="AZ176" s="734"/>
      <c r="BA176" s="734"/>
      <c r="BB176" s="734"/>
      <c r="BC176" s="734"/>
      <c r="BD176" s="734"/>
      <c r="BE176" s="734"/>
      <c r="BF176" s="734"/>
      <c r="BG176" s="734"/>
      <c r="BH176" s="734"/>
      <c r="BI176" s="734"/>
      <c r="BJ176" s="734"/>
      <c r="BK176" s="734"/>
      <c r="BL176" s="734"/>
      <c r="BM176" s="734"/>
      <c r="BN176" s="734"/>
      <c r="BO176" s="734"/>
      <c r="BP176" s="734"/>
      <c r="BQ176" s="734"/>
      <c r="BR176" s="734"/>
      <c r="BS176" s="734"/>
      <c r="BT176" s="734"/>
      <c r="BU176" s="734"/>
      <c r="BV176" s="734"/>
      <c r="BW176" s="734"/>
      <c r="BX176" s="734"/>
      <c r="BY176" s="734"/>
      <c r="BZ176" s="734"/>
      <c r="CA176" s="734"/>
      <c r="CB176" s="734"/>
      <c r="CC176" s="734"/>
      <c r="CD176" s="734"/>
      <c r="CE176" s="734"/>
      <c r="CF176" s="734"/>
      <c r="CG176" s="734"/>
      <c r="CH176" s="734"/>
      <c r="CI176" s="735"/>
    </row>
    <row r="177" spans="2:87" x14ac:dyDescent="0.2">
      <c r="B177" s="905" t="s">
        <v>673</v>
      </c>
      <c r="C177" s="906" t="s">
        <v>494</v>
      </c>
      <c r="D177" s="828" t="s">
        <v>78</v>
      </c>
      <c r="E177" s="906" t="s">
        <v>141</v>
      </c>
      <c r="F177" s="907">
        <v>2</v>
      </c>
      <c r="G177" s="739">
        <v>0.3</v>
      </c>
      <c r="H177" s="739">
        <v>0.3</v>
      </c>
      <c r="I177" s="739">
        <v>0.3</v>
      </c>
      <c r="J177" s="739">
        <v>0.33</v>
      </c>
      <c r="K177" s="739">
        <v>0.33</v>
      </c>
      <c r="L177" s="739">
        <v>0.33</v>
      </c>
      <c r="M177" s="740">
        <v>0.33</v>
      </c>
      <c r="N177" s="740">
        <v>0.33</v>
      </c>
      <c r="O177" s="740">
        <v>0.39</v>
      </c>
      <c r="P177" s="740">
        <v>0.39</v>
      </c>
      <c r="Q177" s="740">
        <v>0.39</v>
      </c>
      <c r="R177" s="740">
        <v>0.39</v>
      </c>
      <c r="S177" s="740">
        <v>0.39</v>
      </c>
      <c r="T177" s="740">
        <v>0.44</v>
      </c>
      <c r="U177" s="740">
        <v>0.44</v>
      </c>
      <c r="V177" s="740">
        <v>0.44</v>
      </c>
      <c r="W177" s="740">
        <v>0.44</v>
      </c>
      <c r="X177" s="740">
        <v>0.44</v>
      </c>
      <c r="Y177" s="740">
        <v>0.44</v>
      </c>
      <c r="Z177" s="740">
        <v>0.44</v>
      </c>
      <c r="AA177" s="740">
        <v>0.44</v>
      </c>
      <c r="AB177" s="740">
        <v>0.52</v>
      </c>
      <c r="AC177" s="740">
        <v>0.52</v>
      </c>
      <c r="AD177" s="740">
        <v>0.52</v>
      </c>
      <c r="AE177" s="740">
        <v>0.52</v>
      </c>
      <c r="AF177" s="740">
        <v>0.52</v>
      </c>
      <c r="AG177" s="740">
        <v>0.52</v>
      </c>
      <c r="AH177" s="740">
        <v>0.52</v>
      </c>
      <c r="AI177" s="740">
        <v>0.52</v>
      </c>
      <c r="AJ177" s="740">
        <v>0.52</v>
      </c>
      <c r="AK177" s="740">
        <v>0.52</v>
      </c>
      <c r="AL177" s="740"/>
      <c r="AM177" s="740"/>
      <c r="AN177" s="740"/>
      <c r="AO177" s="740"/>
      <c r="AP177" s="740"/>
      <c r="AQ177" s="740"/>
      <c r="AR177" s="740"/>
      <c r="AS177" s="740"/>
      <c r="AT177" s="740"/>
      <c r="AU177" s="740"/>
      <c r="AV177" s="740"/>
      <c r="AW177" s="740"/>
      <c r="AX177" s="740"/>
      <c r="AY177" s="740"/>
      <c r="AZ177" s="740"/>
      <c r="BA177" s="740"/>
      <c r="BB177" s="740"/>
      <c r="BC177" s="740"/>
      <c r="BD177" s="740"/>
      <c r="BE177" s="740"/>
      <c r="BF177" s="740"/>
      <c r="BG177" s="740"/>
      <c r="BH177" s="740"/>
      <c r="BI177" s="740"/>
      <c r="BJ177" s="740"/>
      <c r="BK177" s="740"/>
      <c r="BL177" s="740"/>
      <c r="BM177" s="740"/>
      <c r="BN177" s="740"/>
      <c r="BO177" s="740"/>
      <c r="BP177" s="740"/>
      <c r="BQ177" s="740"/>
      <c r="BR177" s="740"/>
      <c r="BS177" s="740"/>
      <c r="BT177" s="740"/>
      <c r="BU177" s="740"/>
      <c r="BV177" s="740"/>
      <c r="BW177" s="740"/>
      <c r="BX177" s="740"/>
      <c r="BY177" s="740"/>
      <c r="BZ177" s="740"/>
      <c r="CA177" s="740"/>
      <c r="CB177" s="740"/>
      <c r="CC177" s="740"/>
      <c r="CD177" s="740"/>
      <c r="CE177" s="740"/>
      <c r="CF177" s="740"/>
      <c r="CG177" s="740"/>
      <c r="CH177" s="740"/>
      <c r="CI177" s="741"/>
    </row>
    <row r="178" spans="2:87" x14ac:dyDescent="0.2">
      <c r="B178" s="905" t="s">
        <v>674</v>
      </c>
      <c r="C178" s="906" t="s">
        <v>291</v>
      </c>
      <c r="D178" s="828" t="s">
        <v>675</v>
      </c>
      <c r="E178" s="906" t="s">
        <v>141</v>
      </c>
      <c r="F178" s="907">
        <v>2</v>
      </c>
      <c r="G178" s="908">
        <f t="shared" ref="G178:BR178" si="140">G176+G177</f>
        <v>0.3</v>
      </c>
      <c r="H178" s="908">
        <f t="shared" si="140"/>
        <v>0.3</v>
      </c>
      <c r="I178" s="908">
        <f t="shared" si="140"/>
        <v>0.3</v>
      </c>
      <c r="J178" s="908">
        <f t="shared" si="140"/>
        <v>0.33</v>
      </c>
      <c r="K178" s="908">
        <f t="shared" si="140"/>
        <v>0.33</v>
      </c>
      <c r="L178" s="908">
        <f t="shared" si="140"/>
        <v>0.33</v>
      </c>
      <c r="M178" s="909">
        <f t="shared" si="140"/>
        <v>0.33</v>
      </c>
      <c r="N178" s="909">
        <f t="shared" si="140"/>
        <v>0.33</v>
      </c>
      <c r="O178" s="909">
        <f t="shared" si="140"/>
        <v>0.39</v>
      </c>
      <c r="P178" s="909">
        <f t="shared" si="140"/>
        <v>0.39</v>
      </c>
      <c r="Q178" s="909">
        <f t="shared" si="140"/>
        <v>0.39</v>
      </c>
      <c r="R178" s="909">
        <f t="shared" si="140"/>
        <v>0.39</v>
      </c>
      <c r="S178" s="909">
        <f t="shared" si="140"/>
        <v>0.39</v>
      </c>
      <c r="T178" s="909">
        <f t="shared" si="140"/>
        <v>0.44</v>
      </c>
      <c r="U178" s="909">
        <f t="shared" si="140"/>
        <v>0.44</v>
      </c>
      <c r="V178" s="909">
        <f t="shared" si="140"/>
        <v>0.44</v>
      </c>
      <c r="W178" s="909">
        <f t="shared" si="140"/>
        <v>0.44</v>
      </c>
      <c r="X178" s="909">
        <f t="shared" si="140"/>
        <v>0.44</v>
      </c>
      <c r="Y178" s="909">
        <f t="shared" si="140"/>
        <v>0.44</v>
      </c>
      <c r="Z178" s="909">
        <f t="shared" si="140"/>
        <v>0.44</v>
      </c>
      <c r="AA178" s="909">
        <f t="shared" si="140"/>
        <v>0.44</v>
      </c>
      <c r="AB178" s="909">
        <f t="shared" si="140"/>
        <v>0.52</v>
      </c>
      <c r="AC178" s="909">
        <f t="shared" si="140"/>
        <v>0.52</v>
      </c>
      <c r="AD178" s="909">
        <f t="shared" si="140"/>
        <v>0.52</v>
      </c>
      <c r="AE178" s="909">
        <f t="shared" si="140"/>
        <v>0.52</v>
      </c>
      <c r="AF178" s="909">
        <f t="shared" si="140"/>
        <v>0.52</v>
      </c>
      <c r="AG178" s="909">
        <f t="shared" si="140"/>
        <v>0.52</v>
      </c>
      <c r="AH178" s="909">
        <f t="shared" si="140"/>
        <v>0.52</v>
      </c>
      <c r="AI178" s="909">
        <f t="shared" si="140"/>
        <v>0.52</v>
      </c>
      <c r="AJ178" s="909">
        <f t="shared" si="140"/>
        <v>0.52</v>
      </c>
      <c r="AK178" s="909">
        <f t="shared" si="140"/>
        <v>0.52</v>
      </c>
      <c r="AL178" s="909">
        <f t="shared" si="140"/>
        <v>0</v>
      </c>
      <c r="AM178" s="909">
        <f t="shared" si="140"/>
        <v>0</v>
      </c>
      <c r="AN178" s="909">
        <f t="shared" si="140"/>
        <v>0</v>
      </c>
      <c r="AO178" s="909">
        <f t="shared" si="140"/>
        <v>0</v>
      </c>
      <c r="AP178" s="909">
        <f t="shared" si="140"/>
        <v>0</v>
      </c>
      <c r="AQ178" s="909">
        <f t="shared" si="140"/>
        <v>0</v>
      </c>
      <c r="AR178" s="909">
        <f t="shared" si="140"/>
        <v>0</v>
      </c>
      <c r="AS178" s="909">
        <f t="shared" si="140"/>
        <v>0</v>
      </c>
      <c r="AT178" s="909">
        <f t="shared" si="140"/>
        <v>0</v>
      </c>
      <c r="AU178" s="909">
        <f t="shared" si="140"/>
        <v>0</v>
      </c>
      <c r="AV178" s="909">
        <f t="shared" si="140"/>
        <v>0</v>
      </c>
      <c r="AW178" s="909">
        <f t="shared" si="140"/>
        <v>0</v>
      </c>
      <c r="AX178" s="909">
        <f t="shared" si="140"/>
        <v>0</v>
      </c>
      <c r="AY178" s="909">
        <f t="shared" si="140"/>
        <v>0</v>
      </c>
      <c r="AZ178" s="909">
        <f t="shared" si="140"/>
        <v>0</v>
      </c>
      <c r="BA178" s="909">
        <f t="shared" si="140"/>
        <v>0</v>
      </c>
      <c r="BB178" s="909">
        <f t="shared" si="140"/>
        <v>0</v>
      </c>
      <c r="BC178" s="909">
        <f t="shared" si="140"/>
        <v>0</v>
      </c>
      <c r="BD178" s="909">
        <f t="shared" si="140"/>
        <v>0</v>
      </c>
      <c r="BE178" s="909">
        <f t="shared" si="140"/>
        <v>0</v>
      </c>
      <c r="BF178" s="909">
        <f t="shared" si="140"/>
        <v>0</v>
      </c>
      <c r="BG178" s="909">
        <f t="shared" si="140"/>
        <v>0</v>
      </c>
      <c r="BH178" s="909">
        <f t="shared" si="140"/>
        <v>0</v>
      </c>
      <c r="BI178" s="909">
        <f t="shared" si="140"/>
        <v>0</v>
      </c>
      <c r="BJ178" s="909">
        <f t="shared" si="140"/>
        <v>0</v>
      </c>
      <c r="BK178" s="909">
        <f t="shared" si="140"/>
        <v>0</v>
      </c>
      <c r="BL178" s="909">
        <f t="shared" si="140"/>
        <v>0</v>
      </c>
      <c r="BM178" s="909">
        <f t="shared" si="140"/>
        <v>0</v>
      </c>
      <c r="BN178" s="909">
        <f t="shared" si="140"/>
        <v>0</v>
      </c>
      <c r="BO178" s="909">
        <f t="shared" si="140"/>
        <v>0</v>
      </c>
      <c r="BP178" s="909">
        <f t="shared" si="140"/>
        <v>0</v>
      </c>
      <c r="BQ178" s="909">
        <f t="shared" si="140"/>
        <v>0</v>
      </c>
      <c r="BR178" s="909">
        <f t="shared" si="140"/>
        <v>0</v>
      </c>
      <c r="BS178" s="909">
        <f t="shared" ref="BS178:CI178" si="141">BS176+BS177</f>
        <v>0</v>
      </c>
      <c r="BT178" s="909">
        <f t="shared" si="141"/>
        <v>0</v>
      </c>
      <c r="BU178" s="909">
        <f t="shared" si="141"/>
        <v>0</v>
      </c>
      <c r="BV178" s="909">
        <f t="shared" si="141"/>
        <v>0</v>
      </c>
      <c r="BW178" s="909">
        <f t="shared" si="141"/>
        <v>0</v>
      </c>
      <c r="BX178" s="909">
        <f t="shared" si="141"/>
        <v>0</v>
      </c>
      <c r="BY178" s="909">
        <f t="shared" si="141"/>
        <v>0</v>
      </c>
      <c r="BZ178" s="909">
        <f t="shared" si="141"/>
        <v>0</v>
      </c>
      <c r="CA178" s="909">
        <f t="shared" si="141"/>
        <v>0</v>
      </c>
      <c r="CB178" s="909">
        <f t="shared" si="141"/>
        <v>0</v>
      </c>
      <c r="CC178" s="909">
        <f t="shared" si="141"/>
        <v>0</v>
      </c>
      <c r="CD178" s="909">
        <f t="shared" si="141"/>
        <v>0</v>
      </c>
      <c r="CE178" s="909">
        <f t="shared" si="141"/>
        <v>0</v>
      </c>
      <c r="CF178" s="909">
        <f t="shared" si="141"/>
        <v>0</v>
      </c>
      <c r="CG178" s="909">
        <f t="shared" si="141"/>
        <v>0</v>
      </c>
      <c r="CH178" s="909">
        <f t="shared" si="141"/>
        <v>0</v>
      </c>
      <c r="CI178" s="910">
        <f t="shared" si="141"/>
        <v>0</v>
      </c>
    </row>
    <row r="179" spans="2:87" x14ac:dyDescent="0.2">
      <c r="B179" s="1184" t="s">
        <v>676</v>
      </c>
      <c r="C179" s="1185" t="s">
        <v>498</v>
      </c>
      <c r="D179" s="1186" t="s">
        <v>677</v>
      </c>
      <c r="E179" s="1185" t="s">
        <v>141</v>
      </c>
      <c r="F179" s="1187">
        <v>2</v>
      </c>
      <c r="G179" s="911">
        <f>G132-G175</f>
        <v>2.4699999999999998</v>
      </c>
      <c r="H179" s="911">
        <f t="shared" ref="H179:BS179" si="142">H132-H175</f>
        <v>2.8500000000000014</v>
      </c>
      <c r="I179" s="911">
        <f t="shared" si="142"/>
        <v>3.3520000000000003</v>
      </c>
      <c r="J179" s="911">
        <f t="shared" si="142"/>
        <v>1.7719000000000014</v>
      </c>
      <c r="K179" s="911">
        <f t="shared" si="142"/>
        <v>2.1759000000000013</v>
      </c>
      <c r="L179" s="911">
        <f t="shared" si="142"/>
        <v>2.4319000000000006</v>
      </c>
      <c r="M179" s="912">
        <f t="shared" si="142"/>
        <v>0.90089999999999915</v>
      </c>
      <c r="N179" s="912">
        <f t="shared" si="142"/>
        <v>0.87889999999999979</v>
      </c>
      <c r="O179" s="912">
        <f t="shared" si="142"/>
        <v>0.85190000000000055</v>
      </c>
      <c r="P179" s="912">
        <f t="shared" si="142"/>
        <v>0.85090000000000021</v>
      </c>
      <c r="Q179" s="912">
        <f t="shared" si="142"/>
        <v>0.8738999999999999</v>
      </c>
      <c r="R179" s="912">
        <f t="shared" si="142"/>
        <v>2.8900000000000148E-2</v>
      </c>
      <c r="S179" s="912">
        <f t="shared" si="142"/>
        <v>4.4899999999999274E-2</v>
      </c>
      <c r="T179" s="912">
        <f t="shared" si="142"/>
        <v>3.0899999999999039E-2</v>
      </c>
      <c r="U179" s="912">
        <f t="shared" si="142"/>
        <v>6.5899999999998293E-2</v>
      </c>
      <c r="V179" s="912">
        <f t="shared" si="142"/>
        <v>6.6899999999998627E-2</v>
      </c>
      <c r="W179" s="912">
        <f t="shared" si="142"/>
        <v>9.989999999999899E-2</v>
      </c>
      <c r="X179" s="912">
        <f t="shared" si="142"/>
        <v>8.4899999999998421E-2</v>
      </c>
      <c r="Y179" s="912">
        <f t="shared" si="142"/>
        <v>8.5899999999998755E-2</v>
      </c>
      <c r="Z179" s="912">
        <f t="shared" si="142"/>
        <v>0.12189999999999834</v>
      </c>
      <c r="AA179" s="912">
        <f t="shared" si="142"/>
        <v>0.11689999999999845</v>
      </c>
      <c r="AB179" s="912">
        <f t="shared" si="142"/>
        <v>0.15489999999999782</v>
      </c>
      <c r="AC179" s="912">
        <f t="shared" si="142"/>
        <v>0.10589999999999744</v>
      </c>
      <c r="AD179" s="912">
        <f t="shared" si="142"/>
        <v>0.12889999999999802</v>
      </c>
      <c r="AE179" s="912">
        <f t="shared" si="142"/>
        <v>0.12789999999999857</v>
      </c>
      <c r="AF179" s="912">
        <f t="shared" si="142"/>
        <v>0.11589999999999812</v>
      </c>
      <c r="AG179" s="912">
        <f t="shared" si="142"/>
        <v>0.12689999999999735</v>
      </c>
      <c r="AH179" s="912">
        <f t="shared" si="142"/>
        <v>9.9899999999998101E-2</v>
      </c>
      <c r="AI179" s="912">
        <f t="shared" si="142"/>
        <v>8.7899999999997647E-2</v>
      </c>
      <c r="AJ179" s="912">
        <f t="shared" si="142"/>
        <v>0.11089999999999733</v>
      </c>
      <c r="AK179" s="912">
        <f t="shared" si="142"/>
        <v>9.489999999999732E-2</v>
      </c>
      <c r="AL179" s="912">
        <f t="shared" si="142"/>
        <v>0</v>
      </c>
      <c r="AM179" s="912">
        <f t="shared" si="142"/>
        <v>0</v>
      </c>
      <c r="AN179" s="912">
        <f t="shared" si="142"/>
        <v>0</v>
      </c>
      <c r="AO179" s="912">
        <f t="shared" si="142"/>
        <v>0</v>
      </c>
      <c r="AP179" s="912">
        <f t="shared" si="142"/>
        <v>0</v>
      </c>
      <c r="AQ179" s="912">
        <f t="shared" si="142"/>
        <v>0</v>
      </c>
      <c r="AR179" s="912">
        <f t="shared" si="142"/>
        <v>0</v>
      </c>
      <c r="AS179" s="912">
        <f t="shared" si="142"/>
        <v>0</v>
      </c>
      <c r="AT179" s="912">
        <f t="shared" si="142"/>
        <v>0</v>
      </c>
      <c r="AU179" s="912">
        <f t="shared" si="142"/>
        <v>0</v>
      </c>
      <c r="AV179" s="912">
        <f t="shared" si="142"/>
        <v>0</v>
      </c>
      <c r="AW179" s="912">
        <f t="shared" si="142"/>
        <v>0</v>
      </c>
      <c r="AX179" s="912">
        <f t="shared" si="142"/>
        <v>0</v>
      </c>
      <c r="AY179" s="912">
        <f t="shared" si="142"/>
        <v>0</v>
      </c>
      <c r="AZ179" s="912">
        <f t="shared" si="142"/>
        <v>0</v>
      </c>
      <c r="BA179" s="912">
        <f t="shared" si="142"/>
        <v>0</v>
      </c>
      <c r="BB179" s="912">
        <f t="shared" si="142"/>
        <v>0</v>
      </c>
      <c r="BC179" s="912">
        <f t="shared" si="142"/>
        <v>0</v>
      </c>
      <c r="BD179" s="912">
        <f t="shared" si="142"/>
        <v>0</v>
      </c>
      <c r="BE179" s="912">
        <f t="shared" si="142"/>
        <v>0</v>
      </c>
      <c r="BF179" s="912">
        <f t="shared" si="142"/>
        <v>0</v>
      </c>
      <c r="BG179" s="912">
        <f t="shared" si="142"/>
        <v>0</v>
      </c>
      <c r="BH179" s="912">
        <f t="shared" si="142"/>
        <v>0</v>
      </c>
      <c r="BI179" s="912">
        <f t="shared" si="142"/>
        <v>0</v>
      </c>
      <c r="BJ179" s="912">
        <f t="shared" si="142"/>
        <v>0</v>
      </c>
      <c r="BK179" s="912">
        <f t="shared" si="142"/>
        <v>0</v>
      </c>
      <c r="BL179" s="912">
        <f t="shared" si="142"/>
        <v>0</v>
      </c>
      <c r="BM179" s="912">
        <f t="shared" si="142"/>
        <v>0</v>
      </c>
      <c r="BN179" s="912">
        <f t="shared" si="142"/>
        <v>0</v>
      </c>
      <c r="BO179" s="912">
        <f t="shared" si="142"/>
        <v>0</v>
      </c>
      <c r="BP179" s="912">
        <f t="shared" si="142"/>
        <v>0</v>
      </c>
      <c r="BQ179" s="912">
        <f t="shared" si="142"/>
        <v>0</v>
      </c>
      <c r="BR179" s="912">
        <f t="shared" si="142"/>
        <v>0</v>
      </c>
      <c r="BS179" s="912">
        <f t="shared" si="142"/>
        <v>0</v>
      </c>
      <c r="BT179" s="912">
        <f t="shared" ref="BT179:CI179" si="143">BT132-BT175</f>
        <v>0</v>
      </c>
      <c r="BU179" s="912">
        <f t="shared" si="143"/>
        <v>0</v>
      </c>
      <c r="BV179" s="912">
        <f t="shared" si="143"/>
        <v>0</v>
      </c>
      <c r="BW179" s="912">
        <f t="shared" si="143"/>
        <v>0</v>
      </c>
      <c r="BX179" s="912">
        <f t="shared" si="143"/>
        <v>0</v>
      </c>
      <c r="BY179" s="912">
        <f t="shared" si="143"/>
        <v>0</v>
      </c>
      <c r="BZ179" s="912">
        <f t="shared" si="143"/>
        <v>0</v>
      </c>
      <c r="CA179" s="912">
        <f t="shared" si="143"/>
        <v>0</v>
      </c>
      <c r="CB179" s="912">
        <f t="shared" si="143"/>
        <v>0</v>
      </c>
      <c r="CC179" s="912">
        <f t="shared" si="143"/>
        <v>0</v>
      </c>
      <c r="CD179" s="912">
        <f t="shared" si="143"/>
        <v>0</v>
      </c>
      <c r="CE179" s="912">
        <f t="shared" si="143"/>
        <v>0</v>
      </c>
      <c r="CF179" s="912">
        <f t="shared" si="143"/>
        <v>0</v>
      </c>
      <c r="CG179" s="912">
        <f t="shared" si="143"/>
        <v>0</v>
      </c>
      <c r="CH179" s="912">
        <f t="shared" si="143"/>
        <v>0</v>
      </c>
      <c r="CI179" s="913">
        <f t="shared" si="143"/>
        <v>0</v>
      </c>
    </row>
    <row r="180" spans="2:87" ht="15" thickBot="1" x14ac:dyDescent="0.25">
      <c r="B180" s="1184" t="s">
        <v>678</v>
      </c>
      <c r="C180" s="1185" t="s">
        <v>501</v>
      </c>
      <c r="D180" s="1186" t="s">
        <v>679</v>
      </c>
      <c r="E180" s="1185" t="s">
        <v>141</v>
      </c>
      <c r="F180" s="1187">
        <v>2</v>
      </c>
      <c r="G180" s="911">
        <f t="shared" ref="G180:AL180" si="144">G123-G134</f>
        <v>0</v>
      </c>
      <c r="H180" s="911">
        <f t="shared" si="144"/>
        <v>0</v>
      </c>
      <c r="I180" s="911">
        <f t="shared" si="144"/>
        <v>0</v>
      </c>
      <c r="J180" s="911">
        <f t="shared" si="144"/>
        <v>0</v>
      </c>
      <c r="K180" s="911">
        <f t="shared" si="144"/>
        <v>0</v>
      </c>
      <c r="L180" s="911">
        <f t="shared" si="144"/>
        <v>0</v>
      </c>
      <c r="M180" s="911">
        <f t="shared" si="144"/>
        <v>0</v>
      </c>
      <c r="N180" s="911">
        <f t="shared" si="144"/>
        <v>0</v>
      </c>
      <c r="O180" s="911">
        <f t="shared" si="144"/>
        <v>0</v>
      </c>
      <c r="P180" s="911">
        <f t="shared" si="144"/>
        <v>0</v>
      </c>
      <c r="Q180" s="911">
        <f t="shared" si="144"/>
        <v>0</v>
      </c>
      <c r="R180" s="911">
        <f t="shared" si="144"/>
        <v>0</v>
      </c>
      <c r="S180" s="911">
        <f t="shared" si="144"/>
        <v>0</v>
      </c>
      <c r="T180" s="911">
        <f t="shared" si="144"/>
        <v>0</v>
      </c>
      <c r="U180" s="911">
        <f t="shared" si="144"/>
        <v>0</v>
      </c>
      <c r="V180" s="911">
        <f t="shared" si="144"/>
        <v>0</v>
      </c>
      <c r="W180" s="911">
        <f t="shared" si="144"/>
        <v>0</v>
      </c>
      <c r="X180" s="911">
        <f t="shared" si="144"/>
        <v>0</v>
      </c>
      <c r="Y180" s="911">
        <f t="shared" si="144"/>
        <v>0</v>
      </c>
      <c r="Z180" s="911">
        <f t="shared" si="144"/>
        <v>0</v>
      </c>
      <c r="AA180" s="911">
        <f t="shared" si="144"/>
        <v>0</v>
      </c>
      <c r="AB180" s="911">
        <f t="shared" si="144"/>
        <v>0</v>
      </c>
      <c r="AC180" s="911">
        <f t="shared" si="144"/>
        <v>0</v>
      </c>
      <c r="AD180" s="911">
        <f t="shared" si="144"/>
        <v>0</v>
      </c>
      <c r="AE180" s="911">
        <f t="shared" si="144"/>
        <v>0</v>
      </c>
      <c r="AF180" s="911">
        <f t="shared" si="144"/>
        <v>0</v>
      </c>
      <c r="AG180" s="911">
        <f t="shared" si="144"/>
        <v>0</v>
      </c>
      <c r="AH180" s="911">
        <f t="shared" si="144"/>
        <v>0</v>
      </c>
      <c r="AI180" s="911">
        <f t="shared" si="144"/>
        <v>0</v>
      </c>
      <c r="AJ180" s="911">
        <f t="shared" si="144"/>
        <v>0</v>
      </c>
      <c r="AK180" s="911">
        <f t="shared" si="144"/>
        <v>0</v>
      </c>
      <c r="AL180" s="911">
        <f t="shared" si="144"/>
        <v>0</v>
      </c>
      <c r="AM180" s="911">
        <f t="shared" ref="AM180:BR180" si="145">AM123-AM134</f>
        <v>0</v>
      </c>
      <c r="AN180" s="911">
        <f t="shared" si="145"/>
        <v>0</v>
      </c>
      <c r="AO180" s="911">
        <f t="shared" si="145"/>
        <v>0</v>
      </c>
      <c r="AP180" s="911">
        <f t="shared" si="145"/>
        <v>0</v>
      </c>
      <c r="AQ180" s="911">
        <f t="shared" si="145"/>
        <v>0</v>
      </c>
      <c r="AR180" s="911">
        <f t="shared" si="145"/>
        <v>0</v>
      </c>
      <c r="AS180" s="911">
        <f t="shared" si="145"/>
        <v>0</v>
      </c>
      <c r="AT180" s="911">
        <f t="shared" si="145"/>
        <v>0</v>
      </c>
      <c r="AU180" s="911">
        <f t="shared" si="145"/>
        <v>0</v>
      </c>
      <c r="AV180" s="911">
        <f t="shared" si="145"/>
        <v>0</v>
      </c>
      <c r="AW180" s="911">
        <f t="shared" si="145"/>
        <v>0</v>
      </c>
      <c r="AX180" s="911">
        <f t="shared" si="145"/>
        <v>0</v>
      </c>
      <c r="AY180" s="911">
        <f t="shared" si="145"/>
        <v>0</v>
      </c>
      <c r="AZ180" s="911">
        <f t="shared" si="145"/>
        <v>0</v>
      </c>
      <c r="BA180" s="911">
        <f t="shared" si="145"/>
        <v>0</v>
      </c>
      <c r="BB180" s="911">
        <f t="shared" si="145"/>
        <v>0</v>
      </c>
      <c r="BC180" s="911">
        <f t="shared" si="145"/>
        <v>0</v>
      </c>
      <c r="BD180" s="911">
        <f t="shared" si="145"/>
        <v>0</v>
      </c>
      <c r="BE180" s="911">
        <f t="shared" si="145"/>
        <v>0</v>
      </c>
      <c r="BF180" s="911">
        <f t="shared" si="145"/>
        <v>0</v>
      </c>
      <c r="BG180" s="911">
        <f t="shared" si="145"/>
        <v>0</v>
      </c>
      <c r="BH180" s="911">
        <f t="shared" si="145"/>
        <v>0</v>
      </c>
      <c r="BI180" s="911">
        <f t="shared" si="145"/>
        <v>0</v>
      </c>
      <c r="BJ180" s="911">
        <f t="shared" si="145"/>
        <v>0</v>
      </c>
      <c r="BK180" s="911">
        <f t="shared" si="145"/>
        <v>0</v>
      </c>
      <c r="BL180" s="911">
        <f t="shared" si="145"/>
        <v>0</v>
      </c>
      <c r="BM180" s="911">
        <f t="shared" si="145"/>
        <v>0</v>
      </c>
      <c r="BN180" s="911">
        <f t="shared" si="145"/>
        <v>0</v>
      </c>
      <c r="BO180" s="911">
        <f t="shared" si="145"/>
        <v>0</v>
      </c>
      <c r="BP180" s="911">
        <f t="shared" si="145"/>
        <v>0</v>
      </c>
      <c r="BQ180" s="911">
        <f t="shared" si="145"/>
        <v>0</v>
      </c>
      <c r="BR180" s="911">
        <f t="shared" si="145"/>
        <v>0</v>
      </c>
      <c r="BS180" s="911">
        <f t="shared" ref="BS180:CI180" si="146">BS123-BS134</f>
        <v>0</v>
      </c>
      <c r="BT180" s="911">
        <f t="shared" si="146"/>
        <v>0</v>
      </c>
      <c r="BU180" s="911">
        <f t="shared" si="146"/>
        <v>0</v>
      </c>
      <c r="BV180" s="911">
        <f t="shared" si="146"/>
        <v>0</v>
      </c>
      <c r="BW180" s="911">
        <f t="shared" si="146"/>
        <v>0</v>
      </c>
      <c r="BX180" s="911">
        <f t="shared" si="146"/>
        <v>0</v>
      </c>
      <c r="BY180" s="911">
        <f t="shared" si="146"/>
        <v>0</v>
      </c>
      <c r="BZ180" s="911">
        <f t="shared" si="146"/>
        <v>0</v>
      </c>
      <c r="CA180" s="911">
        <f t="shared" si="146"/>
        <v>0</v>
      </c>
      <c r="CB180" s="911">
        <f t="shared" si="146"/>
        <v>0</v>
      </c>
      <c r="CC180" s="911">
        <f t="shared" si="146"/>
        <v>0</v>
      </c>
      <c r="CD180" s="911">
        <f t="shared" si="146"/>
        <v>0</v>
      </c>
      <c r="CE180" s="911">
        <f t="shared" si="146"/>
        <v>0</v>
      </c>
      <c r="CF180" s="911">
        <f t="shared" si="146"/>
        <v>0</v>
      </c>
      <c r="CG180" s="911">
        <f t="shared" si="146"/>
        <v>0</v>
      </c>
      <c r="CH180" s="911">
        <f t="shared" si="146"/>
        <v>0</v>
      </c>
      <c r="CI180" s="911">
        <f t="shared" si="146"/>
        <v>0</v>
      </c>
    </row>
    <row r="181" spans="2:87" x14ac:dyDescent="0.2">
      <c r="B181" s="914" t="s">
        <v>680</v>
      </c>
      <c r="C181" s="915" t="s">
        <v>300</v>
      </c>
      <c r="D181" s="916" t="s">
        <v>681</v>
      </c>
      <c r="E181" s="915" t="s">
        <v>141</v>
      </c>
      <c r="F181" s="917">
        <v>2</v>
      </c>
      <c r="G181" s="918">
        <f>G179-G178</f>
        <v>2.17</v>
      </c>
      <c r="H181" s="918">
        <f t="shared" ref="H181:BS181" si="147">H179-H178</f>
        <v>2.5500000000000016</v>
      </c>
      <c r="I181" s="918">
        <f t="shared" si="147"/>
        <v>3.0520000000000005</v>
      </c>
      <c r="J181" s="918">
        <f t="shared" si="147"/>
        <v>1.4419000000000013</v>
      </c>
      <c r="K181" s="918">
        <f t="shared" si="147"/>
        <v>1.8459000000000012</v>
      </c>
      <c r="L181" s="918">
        <f t="shared" si="147"/>
        <v>2.1019000000000005</v>
      </c>
      <c r="M181" s="919">
        <f t="shared" si="147"/>
        <v>0.57089999999999907</v>
      </c>
      <c r="N181" s="919">
        <f t="shared" si="147"/>
        <v>0.54889999999999972</v>
      </c>
      <c r="O181" s="919">
        <f t="shared" si="147"/>
        <v>0.46190000000000053</v>
      </c>
      <c r="P181" s="919">
        <f t="shared" si="147"/>
        <v>0.4609000000000002</v>
      </c>
      <c r="Q181" s="919">
        <f t="shared" si="147"/>
        <v>0.48389999999999989</v>
      </c>
      <c r="R181" s="919">
        <f t="shared" si="147"/>
        <v>-0.36109999999999987</v>
      </c>
      <c r="S181" s="919">
        <f t="shared" si="147"/>
        <v>-0.34510000000000074</v>
      </c>
      <c r="T181" s="919">
        <f t="shared" si="147"/>
        <v>-0.40910000000000096</v>
      </c>
      <c r="U181" s="919">
        <f t="shared" si="147"/>
        <v>-0.37410000000000171</v>
      </c>
      <c r="V181" s="919">
        <f t="shared" si="147"/>
        <v>-0.37310000000000137</v>
      </c>
      <c r="W181" s="919">
        <f t="shared" si="147"/>
        <v>-0.34010000000000101</v>
      </c>
      <c r="X181" s="919">
        <f t="shared" si="147"/>
        <v>-0.35510000000000158</v>
      </c>
      <c r="Y181" s="919">
        <f t="shared" si="147"/>
        <v>-0.35410000000000125</v>
      </c>
      <c r="Z181" s="919">
        <f t="shared" si="147"/>
        <v>-0.31810000000000166</v>
      </c>
      <c r="AA181" s="919">
        <f t="shared" si="147"/>
        <v>-0.32310000000000155</v>
      </c>
      <c r="AB181" s="919">
        <f t="shared" si="147"/>
        <v>-0.3651000000000022</v>
      </c>
      <c r="AC181" s="919">
        <f t="shared" si="147"/>
        <v>-0.41410000000000258</v>
      </c>
      <c r="AD181" s="919">
        <f t="shared" si="147"/>
        <v>-0.391100000000002</v>
      </c>
      <c r="AE181" s="919">
        <f t="shared" si="147"/>
        <v>-0.39210000000000145</v>
      </c>
      <c r="AF181" s="919">
        <f t="shared" si="147"/>
        <v>-0.4041000000000019</v>
      </c>
      <c r="AG181" s="919">
        <f t="shared" si="147"/>
        <v>-0.39310000000000267</v>
      </c>
      <c r="AH181" s="919">
        <f t="shared" si="147"/>
        <v>-0.42010000000000192</v>
      </c>
      <c r="AI181" s="919">
        <f t="shared" si="147"/>
        <v>-0.43210000000000237</v>
      </c>
      <c r="AJ181" s="919">
        <f t="shared" si="147"/>
        <v>-0.40910000000000268</v>
      </c>
      <c r="AK181" s="919">
        <f t="shared" si="147"/>
        <v>-0.4251000000000027</v>
      </c>
      <c r="AL181" s="919">
        <f t="shared" si="147"/>
        <v>0</v>
      </c>
      <c r="AM181" s="919">
        <f t="shared" si="147"/>
        <v>0</v>
      </c>
      <c r="AN181" s="919">
        <f t="shared" si="147"/>
        <v>0</v>
      </c>
      <c r="AO181" s="919">
        <f t="shared" si="147"/>
        <v>0</v>
      </c>
      <c r="AP181" s="919">
        <f t="shared" si="147"/>
        <v>0</v>
      </c>
      <c r="AQ181" s="919">
        <f t="shared" si="147"/>
        <v>0</v>
      </c>
      <c r="AR181" s="919">
        <f t="shared" si="147"/>
        <v>0</v>
      </c>
      <c r="AS181" s="919">
        <f t="shared" si="147"/>
        <v>0</v>
      </c>
      <c r="AT181" s="919">
        <f t="shared" si="147"/>
        <v>0</v>
      </c>
      <c r="AU181" s="919">
        <f t="shared" si="147"/>
        <v>0</v>
      </c>
      <c r="AV181" s="919">
        <f t="shared" si="147"/>
        <v>0</v>
      </c>
      <c r="AW181" s="919">
        <f t="shared" si="147"/>
        <v>0</v>
      </c>
      <c r="AX181" s="919">
        <f t="shared" si="147"/>
        <v>0</v>
      </c>
      <c r="AY181" s="919">
        <f t="shared" si="147"/>
        <v>0</v>
      </c>
      <c r="AZ181" s="919">
        <f t="shared" si="147"/>
        <v>0</v>
      </c>
      <c r="BA181" s="919">
        <f t="shared" si="147"/>
        <v>0</v>
      </c>
      <c r="BB181" s="919">
        <f t="shared" si="147"/>
        <v>0</v>
      </c>
      <c r="BC181" s="919">
        <f t="shared" si="147"/>
        <v>0</v>
      </c>
      <c r="BD181" s="919">
        <f t="shared" si="147"/>
        <v>0</v>
      </c>
      <c r="BE181" s="919">
        <f t="shared" si="147"/>
        <v>0</v>
      </c>
      <c r="BF181" s="919">
        <f t="shared" si="147"/>
        <v>0</v>
      </c>
      <c r="BG181" s="919">
        <f t="shared" si="147"/>
        <v>0</v>
      </c>
      <c r="BH181" s="919">
        <f t="shared" si="147"/>
        <v>0</v>
      </c>
      <c r="BI181" s="919">
        <f t="shared" si="147"/>
        <v>0</v>
      </c>
      <c r="BJ181" s="919">
        <f t="shared" si="147"/>
        <v>0</v>
      </c>
      <c r="BK181" s="919">
        <f t="shared" si="147"/>
        <v>0</v>
      </c>
      <c r="BL181" s="919">
        <f t="shared" si="147"/>
        <v>0</v>
      </c>
      <c r="BM181" s="919">
        <f t="shared" si="147"/>
        <v>0</v>
      </c>
      <c r="BN181" s="919">
        <f t="shared" si="147"/>
        <v>0</v>
      </c>
      <c r="BO181" s="919">
        <f t="shared" si="147"/>
        <v>0</v>
      </c>
      <c r="BP181" s="919">
        <f t="shared" si="147"/>
        <v>0</v>
      </c>
      <c r="BQ181" s="919">
        <f t="shared" si="147"/>
        <v>0</v>
      </c>
      <c r="BR181" s="919">
        <f t="shared" si="147"/>
        <v>0</v>
      </c>
      <c r="BS181" s="919">
        <f t="shared" si="147"/>
        <v>0</v>
      </c>
      <c r="BT181" s="919">
        <f t="shared" ref="BT181:CI181" si="148">BT179-BT178</f>
        <v>0</v>
      </c>
      <c r="BU181" s="919">
        <f t="shared" si="148"/>
        <v>0</v>
      </c>
      <c r="BV181" s="919">
        <f t="shared" si="148"/>
        <v>0</v>
      </c>
      <c r="BW181" s="919">
        <f t="shared" si="148"/>
        <v>0</v>
      </c>
      <c r="BX181" s="919">
        <f t="shared" si="148"/>
        <v>0</v>
      </c>
      <c r="BY181" s="919">
        <f t="shared" si="148"/>
        <v>0</v>
      </c>
      <c r="BZ181" s="919">
        <f t="shared" si="148"/>
        <v>0</v>
      </c>
      <c r="CA181" s="919">
        <f t="shared" si="148"/>
        <v>0</v>
      </c>
      <c r="CB181" s="919">
        <f t="shared" si="148"/>
        <v>0</v>
      </c>
      <c r="CC181" s="919">
        <f t="shared" si="148"/>
        <v>0</v>
      </c>
      <c r="CD181" s="919">
        <f t="shared" si="148"/>
        <v>0</v>
      </c>
      <c r="CE181" s="919">
        <f t="shared" si="148"/>
        <v>0</v>
      </c>
      <c r="CF181" s="919">
        <f t="shared" si="148"/>
        <v>0</v>
      </c>
      <c r="CG181" s="919">
        <f t="shared" si="148"/>
        <v>0</v>
      </c>
      <c r="CH181" s="919">
        <f t="shared" si="148"/>
        <v>0</v>
      </c>
      <c r="CI181" s="920">
        <f t="shared" si="148"/>
        <v>0</v>
      </c>
    </row>
    <row r="182" spans="2:87" x14ac:dyDescent="0.2">
      <c r="B182" s="756"/>
      <c r="C182" s="756"/>
      <c r="D182" s="62"/>
      <c r="E182" s="756"/>
      <c r="F182" s="921"/>
      <c r="G182" s="922"/>
      <c r="H182" s="922"/>
      <c r="I182" s="922"/>
      <c r="J182" s="922"/>
      <c r="K182" s="922"/>
      <c r="L182" s="922"/>
      <c r="M182" s="922"/>
      <c r="N182" s="922"/>
      <c r="O182" s="922"/>
      <c r="P182" s="922"/>
      <c r="Q182" s="922"/>
      <c r="R182" s="922"/>
      <c r="S182" s="922"/>
      <c r="T182" s="922"/>
      <c r="U182" s="922"/>
      <c r="V182" s="922"/>
      <c r="W182" s="922"/>
      <c r="X182" s="922"/>
      <c r="Y182" s="922"/>
      <c r="Z182" s="922"/>
      <c r="AA182" s="922"/>
      <c r="AB182" s="922"/>
      <c r="AC182" s="922"/>
      <c r="AD182" s="922"/>
      <c r="AE182" s="922"/>
      <c r="AF182" s="922"/>
      <c r="AG182" s="922"/>
      <c r="AH182" s="922"/>
      <c r="AI182" s="922"/>
      <c r="AJ182" s="922"/>
      <c r="AK182" s="922"/>
      <c r="AL182" s="922"/>
      <c r="AM182" s="922"/>
      <c r="AN182" s="922"/>
      <c r="AO182" s="922"/>
      <c r="AP182" s="922"/>
      <c r="AQ182" s="922"/>
      <c r="AR182" s="922"/>
      <c r="AS182" s="922"/>
      <c r="AT182" s="922"/>
      <c r="AU182" s="922"/>
      <c r="AV182" s="922"/>
      <c r="AW182" s="922"/>
      <c r="AX182" s="922"/>
      <c r="AY182" s="922"/>
      <c r="AZ182" s="922"/>
      <c r="BA182" s="922"/>
      <c r="BB182" s="922"/>
      <c r="BC182" s="922"/>
      <c r="BD182" s="922"/>
      <c r="BE182" s="922"/>
      <c r="BF182" s="922"/>
      <c r="BG182" s="922"/>
      <c r="BH182" s="922"/>
      <c r="BI182" s="922"/>
      <c r="BJ182" s="922"/>
      <c r="BK182" s="922"/>
      <c r="BL182" s="922"/>
      <c r="BM182" s="922"/>
      <c r="BN182" s="922"/>
      <c r="BO182" s="922"/>
      <c r="BP182" s="922"/>
      <c r="BQ182" s="922"/>
      <c r="BR182" s="922"/>
      <c r="BS182" s="922"/>
      <c r="BT182" s="922"/>
      <c r="BU182" s="922"/>
      <c r="BV182" s="922"/>
      <c r="BW182" s="922"/>
      <c r="BX182" s="922"/>
      <c r="BY182" s="922"/>
      <c r="BZ182" s="922"/>
      <c r="CA182" s="922"/>
      <c r="CB182" s="922"/>
      <c r="CC182" s="922"/>
      <c r="CD182" s="922"/>
      <c r="CE182" s="922"/>
      <c r="CF182" s="922"/>
      <c r="CG182" s="922"/>
      <c r="CH182" s="922"/>
      <c r="CI182" s="922"/>
    </row>
    <row r="183" spans="2:87" ht="35.1" customHeight="1" thickBot="1" x14ac:dyDescent="0.25"/>
    <row r="184" spans="2:87" x14ac:dyDescent="0.2">
      <c r="B184" s="923" t="s">
        <v>56</v>
      </c>
      <c r="C184" s="924" t="s">
        <v>1624</v>
      </c>
      <c r="D184" s="923" t="s">
        <v>2</v>
      </c>
      <c r="E184" s="925"/>
    </row>
    <row r="185" spans="2:87" ht="15" thickBot="1" x14ac:dyDescent="0.25">
      <c r="B185" s="612" t="s">
        <v>345</v>
      </c>
      <c r="C185" s="613" t="str">
        <f ca="1">MID(CELL("filename",A182),FIND("]",CELL("filename",A182))+1,255)</f>
        <v>VWPTDW</v>
      </c>
      <c r="D185" s="614" t="s">
        <v>107</v>
      </c>
      <c r="E185" s="613"/>
    </row>
    <row r="186" spans="2:87" x14ac:dyDescent="0.2">
      <c r="B186" s="825"/>
    </row>
    <row r="187" spans="2:87" x14ac:dyDescent="0.2">
      <c r="B187" s="825"/>
    </row>
    <row r="188" spans="2:87" x14ac:dyDescent="0.2">
      <c r="B188" s="825"/>
    </row>
    <row r="189" spans="2:87" x14ac:dyDescent="0.2">
      <c r="B189" s="825"/>
    </row>
    <row r="190" spans="2:87" x14ac:dyDescent="0.2">
      <c r="B190" s="825"/>
    </row>
    <row r="191" spans="2:87" x14ac:dyDescent="0.2">
      <c r="B191" s="825"/>
    </row>
    <row r="192" spans="2:87" x14ac:dyDescent="0.2">
      <c r="B192" s="825"/>
    </row>
    <row r="193" spans="1:89" x14ac:dyDescent="0.2">
      <c r="B193" s="825"/>
    </row>
    <row r="194" spans="1:89" x14ac:dyDescent="0.2">
      <c r="B194" s="825"/>
    </row>
    <row r="195" spans="1:89" x14ac:dyDescent="0.2">
      <c r="B195" s="825"/>
    </row>
    <row r="196" spans="1:89" x14ac:dyDescent="0.2">
      <c r="B196" s="825"/>
    </row>
    <row r="197" spans="1:89" x14ac:dyDescent="0.2">
      <c r="B197" s="825"/>
    </row>
    <row r="198" spans="1:89" x14ac:dyDescent="0.2">
      <c r="B198" s="825"/>
    </row>
    <row r="199" spans="1:89" x14ac:dyDescent="0.2">
      <c r="B199" s="825"/>
    </row>
    <row r="200" spans="1:89" x14ac:dyDescent="0.2">
      <c r="B200" s="825"/>
    </row>
    <row r="201" spans="1:89" x14ac:dyDescent="0.2">
      <c r="B201" s="825"/>
    </row>
    <row r="202" spans="1:89" ht="15.75" thickBot="1" x14ac:dyDescent="0.25">
      <c r="CJ202" s="619"/>
    </row>
    <row r="203" spans="1:89" ht="15.75" thickBot="1" x14ac:dyDescent="0.25">
      <c r="B203" s="926" t="s">
        <v>682</v>
      </c>
      <c r="C203" s="618"/>
      <c r="D203" s="619"/>
      <c r="E203" s="619"/>
      <c r="F203" s="619"/>
      <c r="G203" s="619"/>
      <c r="H203" s="619"/>
      <c r="I203" s="619"/>
      <c r="J203" s="619"/>
      <c r="K203" s="619"/>
      <c r="L203" s="619"/>
      <c r="M203" s="619"/>
      <c r="N203" s="619"/>
      <c r="O203" s="619"/>
      <c r="P203" s="619"/>
      <c r="Q203" s="619"/>
      <c r="R203" s="619"/>
      <c r="S203" s="619"/>
      <c r="T203" s="619"/>
      <c r="U203" s="619"/>
      <c r="V203" s="619"/>
      <c r="W203" s="619"/>
      <c r="X203" s="619"/>
      <c r="Y203" s="619"/>
      <c r="Z203" s="619"/>
      <c r="AA203" s="619"/>
      <c r="AB203" s="619"/>
      <c r="AC203" s="619"/>
      <c r="AD203" s="619"/>
      <c r="AE203" s="619"/>
      <c r="AF203" s="619"/>
      <c r="AG203" s="619"/>
      <c r="AH203" s="619"/>
      <c r="AI203" s="619"/>
      <c r="AJ203" s="619"/>
      <c r="AK203" s="619"/>
      <c r="AL203" s="619"/>
      <c r="AM203" s="619"/>
      <c r="AN203" s="619"/>
      <c r="AO203" s="619"/>
      <c r="AP203" s="619"/>
      <c r="AQ203" s="619"/>
      <c r="AR203" s="619"/>
      <c r="AS203" s="619"/>
      <c r="AT203" s="619"/>
      <c r="AU203" s="619"/>
      <c r="AV203" s="619"/>
      <c r="AW203" s="619"/>
      <c r="AX203" s="619"/>
      <c r="AY203" s="619"/>
      <c r="AZ203" s="619"/>
      <c r="BA203" s="619"/>
      <c r="BB203" s="619"/>
      <c r="BC203" s="619"/>
      <c r="BD203" s="619"/>
      <c r="BE203" s="619"/>
      <c r="BF203" s="619"/>
      <c r="BG203" s="619"/>
      <c r="BH203" s="619"/>
      <c r="BI203" s="619"/>
      <c r="BJ203" s="619"/>
      <c r="BK203" s="619"/>
      <c r="BL203" s="619"/>
      <c r="BM203" s="619"/>
      <c r="BN203" s="619"/>
      <c r="BO203" s="619"/>
      <c r="BP203" s="619"/>
      <c r="BQ203" s="619"/>
      <c r="BR203" s="619"/>
      <c r="BS203" s="619"/>
      <c r="BT203" s="619"/>
      <c r="BU203" s="619"/>
      <c r="BV203" s="619"/>
      <c r="BW203" s="619"/>
      <c r="BX203" s="619"/>
      <c r="BY203" s="619"/>
      <c r="BZ203" s="619"/>
      <c r="CA203" s="619"/>
      <c r="CB203" s="619"/>
      <c r="CC203" s="619"/>
      <c r="CD203" s="619"/>
      <c r="CE203" s="619"/>
      <c r="CF203" s="619"/>
      <c r="CG203" s="619"/>
      <c r="CH203" s="619"/>
      <c r="CI203" s="619"/>
    </row>
    <row r="204" spans="1:89" s="63" customFormat="1" ht="15.75" thickBot="1" x14ac:dyDescent="0.25">
      <c r="A204" s="57"/>
      <c r="B204" s="927" t="s">
        <v>347</v>
      </c>
      <c r="C204" s="928" t="s">
        <v>110</v>
      </c>
      <c r="D204" s="928" t="s">
        <v>63</v>
      </c>
      <c r="E204" s="928" t="s">
        <v>111</v>
      </c>
      <c r="F204" s="929" t="s">
        <v>112</v>
      </c>
      <c r="G204" s="927" t="s">
        <v>113</v>
      </c>
      <c r="H204" s="927" t="s">
        <v>114</v>
      </c>
      <c r="I204" s="927" t="s">
        <v>115</v>
      </c>
      <c r="J204" s="927" t="s">
        <v>116</v>
      </c>
      <c r="K204" s="927" t="s">
        <v>117</v>
      </c>
      <c r="L204" s="927" t="s">
        <v>118</v>
      </c>
      <c r="M204" s="928" t="s">
        <v>119</v>
      </c>
      <c r="N204" s="928" t="s">
        <v>120</v>
      </c>
      <c r="O204" s="928" t="s">
        <v>121</v>
      </c>
      <c r="P204" s="928" t="s">
        <v>122</v>
      </c>
      <c r="Q204" s="928" t="s">
        <v>123</v>
      </c>
      <c r="R204" s="928" t="s">
        <v>124</v>
      </c>
      <c r="S204" s="928" t="s">
        <v>153</v>
      </c>
      <c r="T204" s="928" t="s">
        <v>154</v>
      </c>
      <c r="U204" s="928" t="s">
        <v>155</v>
      </c>
      <c r="V204" s="928" t="s">
        <v>156</v>
      </c>
      <c r="W204" s="928" t="s">
        <v>125</v>
      </c>
      <c r="X204" s="928" t="s">
        <v>157</v>
      </c>
      <c r="Y204" s="928" t="s">
        <v>158</v>
      </c>
      <c r="Z204" s="928" t="s">
        <v>159</v>
      </c>
      <c r="AA204" s="928" t="s">
        <v>160</v>
      </c>
      <c r="AB204" s="928" t="s">
        <v>126</v>
      </c>
      <c r="AC204" s="928" t="s">
        <v>161</v>
      </c>
      <c r="AD204" s="928" t="s">
        <v>162</v>
      </c>
      <c r="AE204" s="928" t="s">
        <v>163</v>
      </c>
      <c r="AF204" s="928" t="s">
        <v>164</v>
      </c>
      <c r="AG204" s="928" t="s">
        <v>127</v>
      </c>
      <c r="AH204" s="928" t="s">
        <v>165</v>
      </c>
      <c r="AI204" s="928" t="s">
        <v>166</v>
      </c>
      <c r="AJ204" s="928" t="s">
        <v>167</v>
      </c>
      <c r="AK204" s="928" t="s">
        <v>168</v>
      </c>
      <c r="AL204" s="928" t="s">
        <v>128</v>
      </c>
      <c r="AM204" s="928" t="s">
        <v>169</v>
      </c>
      <c r="AN204" s="928" t="s">
        <v>170</v>
      </c>
      <c r="AO204" s="928" t="s">
        <v>171</v>
      </c>
      <c r="AP204" s="928" t="s">
        <v>172</v>
      </c>
      <c r="AQ204" s="928" t="s">
        <v>129</v>
      </c>
      <c r="AR204" s="928" t="s">
        <v>173</v>
      </c>
      <c r="AS204" s="928" t="s">
        <v>174</v>
      </c>
      <c r="AT204" s="928" t="s">
        <v>175</v>
      </c>
      <c r="AU204" s="928" t="s">
        <v>176</v>
      </c>
      <c r="AV204" s="928" t="s">
        <v>130</v>
      </c>
      <c r="AW204" s="928" t="s">
        <v>177</v>
      </c>
      <c r="AX204" s="928" t="s">
        <v>178</v>
      </c>
      <c r="AY204" s="928" t="s">
        <v>179</v>
      </c>
      <c r="AZ204" s="928" t="s">
        <v>180</v>
      </c>
      <c r="BA204" s="928" t="s">
        <v>131</v>
      </c>
      <c r="BB204" s="928" t="s">
        <v>181</v>
      </c>
      <c r="BC204" s="928" t="s">
        <v>182</v>
      </c>
      <c r="BD204" s="928" t="s">
        <v>183</v>
      </c>
      <c r="BE204" s="928" t="s">
        <v>184</v>
      </c>
      <c r="BF204" s="928" t="s">
        <v>132</v>
      </c>
      <c r="BG204" s="928" t="s">
        <v>185</v>
      </c>
      <c r="BH204" s="928" t="s">
        <v>186</v>
      </c>
      <c r="BI204" s="928" t="s">
        <v>187</v>
      </c>
      <c r="BJ204" s="928" t="s">
        <v>188</v>
      </c>
      <c r="BK204" s="928" t="s">
        <v>133</v>
      </c>
      <c r="BL204" s="928" t="s">
        <v>189</v>
      </c>
      <c r="BM204" s="928" t="s">
        <v>190</v>
      </c>
      <c r="BN204" s="928" t="s">
        <v>191</v>
      </c>
      <c r="BO204" s="928" t="s">
        <v>192</v>
      </c>
      <c r="BP204" s="928" t="s">
        <v>134</v>
      </c>
      <c r="BQ204" s="928" t="s">
        <v>193</v>
      </c>
      <c r="BR204" s="928" t="s">
        <v>194</v>
      </c>
      <c r="BS204" s="928" t="s">
        <v>195</v>
      </c>
      <c r="BT204" s="928" t="s">
        <v>196</v>
      </c>
      <c r="BU204" s="928" t="s">
        <v>135</v>
      </c>
      <c r="BV204" s="928" t="s">
        <v>197</v>
      </c>
      <c r="BW204" s="928" t="s">
        <v>198</v>
      </c>
      <c r="BX204" s="928" t="s">
        <v>199</v>
      </c>
      <c r="BY204" s="928" t="s">
        <v>200</v>
      </c>
      <c r="BZ204" s="928" t="s">
        <v>136</v>
      </c>
      <c r="CA204" s="928" t="s">
        <v>201</v>
      </c>
      <c r="CB204" s="928" t="s">
        <v>202</v>
      </c>
      <c r="CC204" s="928" t="s">
        <v>203</v>
      </c>
      <c r="CD204" s="928" t="s">
        <v>204</v>
      </c>
      <c r="CE204" s="928" t="s">
        <v>137</v>
      </c>
      <c r="CF204" s="928" t="s">
        <v>205</v>
      </c>
      <c r="CG204" s="928" t="s">
        <v>206</v>
      </c>
      <c r="CH204" s="928" t="s">
        <v>207</v>
      </c>
      <c r="CI204" s="929" t="s">
        <v>208</v>
      </c>
      <c r="CK204" s="631"/>
    </row>
    <row r="205" spans="1:89" s="63" customFormat="1" x14ac:dyDescent="0.2">
      <c r="A205" s="57"/>
      <c r="B205" s="930" t="s">
        <v>348</v>
      </c>
      <c r="C205" s="931" t="s">
        <v>349</v>
      </c>
      <c r="D205" s="932" t="s">
        <v>78</v>
      </c>
      <c r="E205" s="933" t="s">
        <v>141</v>
      </c>
      <c r="F205" s="934">
        <v>2</v>
      </c>
      <c r="G205" s="628">
        <v>6.52</v>
      </c>
      <c r="H205" s="628">
        <v>6.34</v>
      </c>
      <c r="I205" s="628">
        <v>5.81</v>
      </c>
      <c r="J205" s="628">
        <v>7.24</v>
      </c>
      <c r="K205" s="628">
        <v>7.3</v>
      </c>
      <c r="L205" s="628">
        <v>7.32</v>
      </c>
      <c r="M205" s="629">
        <v>7.37</v>
      </c>
      <c r="N205" s="629">
        <v>7.41</v>
      </c>
      <c r="O205" s="629">
        <v>7.46</v>
      </c>
      <c r="P205" s="629">
        <v>7.47</v>
      </c>
      <c r="Q205" s="629">
        <v>7.46</v>
      </c>
      <c r="R205" s="629">
        <v>7.49</v>
      </c>
      <c r="S205" s="629">
        <v>7.5</v>
      </c>
      <c r="T205" s="629">
        <v>7.54</v>
      </c>
      <c r="U205" s="629">
        <v>7.53</v>
      </c>
      <c r="V205" s="629">
        <v>7.55</v>
      </c>
      <c r="W205" s="629">
        <v>7.57</v>
      </c>
      <c r="X205" s="629">
        <v>7.61</v>
      </c>
      <c r="Y205" s="629">
        <v>7.63</v>
      </c>
      <c r="Z205" s="629">
        <v>7.62</v>
      </c>
      <c r="AA205" s="629">
        <v>7.65</v>
      </c>
      <c r="AB205" s="629">
        <v>7.65</v>
      </c>
      <c r="AC205" s="629">
        <v>7.7</v>
      </c>
      <c r="AD205" s="629">
        <v>7.69</v>
      </c>
      <c r="AE205" s="629">
        <v>7.7</v>
      </c>
      <c r="AF205" s="629">
        <v>7.72</v>
      </c>
      <c r="AG205" s="629">
        <v>7.74</v>
      </c>
      <c r="AH205" s="629">
        <v>7.78</v>
      </c>
      <c r="AI205" s="629">
        <v>7.8</v>
      </c>
      <c r="AJ205" s="629">
        <v>7.79</v>
      </c>
      <c r="AK205" s="629">
        <v>7.82</v>
      </c>
      <c r="AL205" s="629"/>
      <c r="AM205" s="629"/>
      <c r="AN205" s="629"/>
      <c r="AO205" s="629"/>
      <c r="AP205" s="629"/>
      <c r="AQ205" s="629"/>
      <c r="AR205" s="629"/>
      <c r="AS205" s="629"/>
      <c r="AT205" s="629"/>
      <c r="AU205" s="629"/>
      <c r="AV205" s="629"/>
      <c r="AW205" s="629"/>
      <c r="AX205" s="629"/>
      <c r="AY205" s="629"/>
      <c r="AZ205" s="629"/>
      <c r="BA205" s="629"/>
      <c r="BB205" s="629"/>
      <c r="BC205" s="629"/>
      <c r="BD205" s="629"/>
      <c r="BE205" s="629"/>
      <c r="BF205" s="629"/>
      <c r="BG205" s="629"/>
      <c r="BH205" s="629"/>
      <c r="BI205" s="629"/>
      <c r="BJ205" s="629"/>
      <c r="BK205" s="629"/>
      <c r="BL205" s="629"/>
      <c r="BM205" s="629"/>
      <c r="BN205" s="629"/>
      <c r="BO205" s="629"/>
      <c r="BP205" s="629"/>
      <c r="BQ205" s="629"/>
      <c r="BR205" s="629"/>
      <c r="BS205" s="629"/>
      <c r="BT205" s="629"/>
      <c r="BU205" s="629"/>
      <c r="BV205" s="629"/>
      <c r="BW205" s="629"/>
      <c r="BX205" s="629"/>
      <c r="BY205" s="629"/>
      <c r="BZ205" s="629"/>
      <c r="CA205" s="629"/>
      <c r="CB205" s="629"/>
      <c r="CC205" s="629"/>
      <c r="CD205" s="629"/>
      <c r="CE205" s="629"/>
      <c r="CF205" s="629"/>
      <c r="CG205" s="629"/>
      <c r="CH205" s="629"/>
      <c r="CI205" s="630"/>
      <c r="CK205" s="631"/>
    </row>
    <row r="206" spans="1:89" s="63" customFormat="1" x14ac:dyDescent="0.2">
      <c r="A206" s="57"/>
      <c r="B206" s="935" t="s">
        <v>350</v>
      </c>
      <c r="C206" s="936" t="s">
        <v>583</v>
      </c>
      <c r="D206" s="937" t="s">
        <v>78</v>
      </c>
      <c r="E206" s="938" t="s">
        <v>141</v>
      </c>
      <c r="F206" s="939">
        <v>2</v>
      </c>
      <c r="G206" s="1133">
        <v>0</v>
      </c>
      <c r="H206" s="1133">
        <v>0</v>
      </c>
      <c r="I206" s="1133">
        <v>0</v>
      </c>
      <c r="J206" s="1133">
        <v>0</v>
      </c>
      <c r="K206" s="1133">
        <v>0</v>
      </c>
      <c r="L206" s="1133">
        <v>0</v>
      </c>
      <c r="M206" s="1134">
        <v>0</v>
      </c>
      <c r="N206" s="1134">
        <v>0</v>
      </c>
      <c r="O206" s="1134">
        <v>0</v>
      </c>
      <c r="P206" s="1134">
        <v>0</v>
      </c>
      <c r="Q206" s="1134">
        <v>0</v>
      </c>
      <c r="R206" s="1134">
        <v>0</v>
      </c>
      <c r="S206" s="1134">
        <v>0</v>
      </c>
      <c r="T206" s="1134">
        <v>0</v>
      </c>
      <c r="U206" s="1134">
        <v>0</v>
      </c>
      <c r="V206" s="1134">
        <v>0</v>
      </c>
      <c r="W206" s="1134">
        <v>0</v>
      </c>
      <c r="X206" s="1134">
        <v>0</v>
      </c>
      <c r="Y206" s="1134">
        <v>0</v>
      </c>
      <c r="Z206" s="1134">
        <v>0</v>
      </c>
      <c r="AA206" s="1134">
        <v>0</v>
      </c>
      <c r="AB206" s="1134">
        <v>0</v>
      </c>
      <c r="AC206" s="1134">
        <v>0</v>
      </c>
      <c r="AD206" s="1134">
        <v>0</v>
      </c>
      <c r="AE206" s="1134">
        <v>0</v>
      </c>
      <c r="AF206" s="1134">
        <v>0</v>
      </c>
      <c r="AG206" s="1134">
        <v>0</v>
      </c>
      <c r="AH206" s="1134">
        <v>0</v>
      </c>
      <c r="AI206" s="1134">
        <v>0</v>
      </c>
      <c r="AJ206" s="1134">
        <v>0</v>
      </c>
      <c r="AK206" s="1134">
        <v>0</v>
      </c>
      <c r="AL206" s="1134"/>
      <c r="AM206" s="1134"/>
      <c r="AN206" s="1134"/>
      <c r="AO206" s="1134"/>
      <c r="AP206" s="1134"/>
      <c r="AQ206" s="1134"/>
      <c r="AR206" s="1134"/>
      <c r="AS206" s="1134"/>
      <c r="AT206" s="1134"/>
      <c r="AU206" s="1134"/>
      <c r="AV206" s="1134"/>
      <c r="AW206" s="1134"/>
      <c r="AX206" s="1134"/>
      <c r="AY206" s="1134"/>
      <c r="AZ206" s="1134"/>
      <c r="BA206" s="1134"/>
      <c r="BB206" s="1134"/>
      <c r="BC206" s="1134"/>
      <c r="BD206" s="1134"/>
      <c r="BE206" s="1134"/>
      <c r="BF206" s="1134"/>
      <c r="BG206" s="1134"/>
      <c r="BH206" s="1134"/>
      <c r="BI206" s="1134"/>
      <c r="BJ206" s="1134"/>
      <c r="BK206" s="1134"/>
      <c r="BL206" s="1134"/>
      <c r="BM206" s="1134"/>
      <c r="BN206" s="1134"/>
      <c r="BO206" s="1134"/>
      <c r="BP206" s="1134"/>
      <c r="BQ206" s="1134"/>
      <c r="BR206" s="1134"/>
      <c r="BS206" s="1134"/>
      <c r="BT206" s="1134"/>
      <c r="BU206" s="1134"/>
      <c r="BV206" s="1134"/>
      <c r="BW206" s="1134"/>
      <c r="BX206" s="1134"/>
      <c r="BY206" s="1134"/>
      <c r="BZ206" s="1134"/>
      <c r="CA206" s="1134"/>
      <c r="CB206" s="1134"/>
      <c r="CC206" s="1134"/>
      <c r="CD206" s="1134"/>
      <c r="CE206" s="1134"/>
      <c r="CF206" s="1134"/>
      <c r="CG206" s="1134"/>
      <c r="CH206" s="1134"/>
      <c r="CI206" s="1135"/>
      <c r="CK206" s="631"/>
    </row>
    <row r="207" spans="1:89" s="63" customFormat="1" x14ac:dyDescent="0.2">
      <c r="A207" s="57"/>
      <c r="B207" s="935" t="s">
        <v>352</v>
      </c>
      <c r="C207" s="936" t="s">
        <v>353</v>
      </c>
      <c r="D207" s="937" t="s">
        <v>78</v>
      </c>
      <c r="E207" s="938" t="s">
        <v>141</v>
      </c>
      <c r="F207" s="939">
        <v>2</v>
      </c>
      <c r="G207" s="637">
        <v>0</v>
      </c>
      <c r="H207" s="637">
        <v>0</v>
      </c>
      <c r="I207" s="637">
        <v>0</v>
      </c>
      <c r="J207" s="637">
        <v>0</v>
      </c>
      <c r="K207" s="637">
        <v>0</v>
      </c>
      <c r="L207" s="637">
        <v>0</v>
      </c>
      <c r="M207" s="638">
        <v>0</v>
      </c>
      <c r="N207" s="638">
        <v>0</v>
      </c>
      <c r="O207" s="638">
        <v>0</v>
      </c>
      <c r="P207" s="638">
        <v>0</v>
      </c>
      <c r="Q207" s="638">
        <v>0</v>
      </c>
      <c r="R207" s="638">
        <v>0</v>
      </c>
      <c r="S207" s="638">
        <v>0</v>
      </c>
      <c r="T207" s="638">
        <v>0</v>
      </c>
      <c r="U207" s="638">
        <v>0</v>
      </c>
      <c r="V207" s="638">
        <v>0</v>
      </c>
      <c r="W207" s="638">
        <v>0</v>
      </c>
      <c r="X207" s="638">
        <v>0</v>
      </c>
      <c r="Y207" s="638">
        <v>0</v>
      </c>
      <c r="Z207" s="638">
        <v>0</v>
      </c>
      <c r="AA207" s="638">
        <v>0</v>
      </c>
      <c r="AB207" s="638">
        <v>0</v>
      </c>
      <c r="AC207" s="638">
        <v>0</v>
      </c>
      <c r="AD207" s="638">
        <v>0</v>
      </c>
      <c r="AE207" s="638">
        <v>0</v>
      </c>
      <c r="AF207" s="638">
        <v>0</v>
      </c>
      <c r="AG207" s="638">
        <v>0</v>
      </c>
      <c r="AH207" s="638">
        <v>0</v>
      </c>
      <c r="AI207" s="638">
        <v>0</v>
      </c>
      <c r="AJ207" s="638">
        <v>0</v>
      </c>
      <c r="AK207" s="638">
        <v>0</v>
      </c>
      <c r="AL207" s="638"/>
      <c r="AM207" s="638"/>
      <c r="AN207" s="638"/>
      <c r="AO207" s="638"/>
      <c r="AP207" s="638"/>
      <c r="AQ207" s="638"/>
      <c r="AR207" s="638"/>
      <c r="AS207" s="638"/>
      <c r="AT207" s="638"/>
      <c r="AU207" s="638"/>
      <c r="AV207" s="638"/>
      <c r="AW207" s="638"/>
      <c r="AX207" s="638"/>
      <c r="AY207" s="638"/>
      <c r="AZ207" s="638"/>
      <c r="BA207" s="638"/>
      <c r="BB207" s="638"/>
      <c r="BC207" s="638"/>
      <c r="BD207" s="638"/>
      <c r="BE207" s="638"/>
      <c r="BF207" s="638"/>
      <c r="BG207" s="638"/>
      <c r="BH207" s="638"/>
      <c r="BI207" s="638"/>
      <c r="BJ207" s="638"/>
      <c r="BK207" s="638"/>
      <c r="BL207" s="638"/>
      <c r="BM207" s="638"/>
      <c r="BN207" s="638"/>
      <c r="BO207" s="638"/>
      <c r="BP207" s="638"/>
      <c r="BQ207" s="638"/>
      <c r="BR207" s="638"/>
      <c r="BS207" s="638"/>
      <c r="BT207" s="638"/>
      <c r="BU207" s="638"/>
      <c r="BV207" s="638"/>
      <c r="BW207" s="638"/>
      <c r="BX207" s="638"/>
      <c r="BY207" s="638"/>
      <c r="BZ207" s="638"/>
      <c r="CA207" s="638"/>
      <c r="CB207" s="638"/>
      <c r="CC207" s="638"/>
      <c r="CD207" s="638"/>
      <c r="CE207" s="638"/>
      <c r="CF207" s="638"/>
      <c r="CG207" s="638"/>
      <c r="CH207" s="638"/>
      <c r="CI207" s="639"/>
      <c r="CK207" s="631"/>
    </row>
    <row r="208" spans="1:89" s="63" customFormat="1" x14ac:dyDescent="0.2">
      <c r="A208" s="57"/>
      <c r="B208" s="935" t="s">
        <v>354</v>
      </c>
      <c r="C208" s="936" t="s">
        <v>355</v>
      </c>
      <c r="D208" s="937" t="s">
        <v>78</v>
      </c>
      <c r="E208" s="938" t="s">
        <v>141</v>
      </c>
      <c r="F208" s="939">
        <v>2</v>
      </c>
      <c r="G208" s="637">
        <v>0</v>
      </c>
      <c r="H208" s="637">
        <v>0</v>
      </c>
      <c r="I208" s="637">
        <v>0</v>
      </c>
      <c r="J208" s="637">
        <v>0</v>
      </c>
      <c r="K208" s="637">
        <v>0</v>
      </c>
      <c r="L208" s="637">
        <v>0</v>
      </c>
      <c r="M208" s="638">
        <v>0</v>
      </c>
      <c r="N208" s="638">
        <v>0</v>
      </c>
      <c r="O208" s="638">
        <v>0</v>
      </c>
      <c r="P208" s="638">
        <v>0</v>
      </c>
      <c r="Q208" s="638">
        <v>0</v>
      </c>
      <c r="R208" s="638">
        <v>0</v>
      </c>
      <c r="S208" s="638">
        <v>0</v>
      </c>
      <c r="T208" s="638">
        <v>0</v>
      </c>
      <c r="U208" s="638">
        <v>0</v>
      </c>
      <c r="V208" s="638">
        <v>0</v>
      </c>
      <c r="W208" s="638">
        <v>0</v>
      </c>
      <c r="X208" s="638">
        <v>0</v>
      </c>
      <c r="Y208" s="638">
        <v>0</v>
      </c>
      <c r="Z208" s="638">
        <v>0</v>
      </c>
      <c r="AA208" s="638">
        <v>0</v>
      </c>
      <c r="AB208" s="638">
        <v>0</v>
      </c>
      <c r="AC208" s="638">
        <v>0</v>
      </c>
      <c r="AD208" s="638">
        <v>0</v>
      </c>
      <c r="AE208" s="638">
        <v>0</v>
      </c>
      <c r="AF208" s="638">
        <v>0</v>
      </c>
      <c r="AG208" s="638">
        <v>0</v>
      </c>
      <c r="AH208" s="638">
        <v>0</v>
      </c>
      <c r="AI208" s="638">
        <v>0</v>
      </c>
      <c r="AJ208" s="638">
        <v>0</v>
      </c>
      <c r="AK208" s="638">
        <v>0</v>
      </c>
      <c r="AL208" s="638"/>
      <c r="AM208" s="638"/>
      <c r="AN208" s="638"/>
      <c r="AO208" s="638"/>
      <c r="AP208" s="638"/>
      <c r="AQ208" s="638"/>
      <c r="AR208" s="638"/>
      <c r="AS208" s="638"/>
      <c r="AT208" s="638"/>
      <c r="AU208" s="638"/>
      <c r="AV208" s="638"/>
      <c r="AW208" s="638"/>
      <c r="AX208" s="638"/>
      <c r="AY208" s="638"/>
      <c r="AZ208" s="638"/>
      <c r="BA208" s="638"/>
      <c r="BB208" s="638"/>
      <c r="BC208" s="638"/>
      <c r="BD208" s="638"/>
      <c r="BE208" s="638"/>
      <c r="BF208" s="638"/>
      <c r="BG208" s="638"/>
      <c r="BH208" s="638"/>
      <c r="BI208" s="638"/>
      <c r="BJ208" s="638"/>
      <c r="BK208" s="638"/>
      <c r="BL208" s="638"/>
      <c r="BM208" s="638"/>
      <c r="BN208" s="638"/>
      <c r="BO208" s="638"/>
      <c r="BP208" s="638"/>
      <c r="BQ208" s="638"/>
      <c r="BR208" s="638"/>
      <c r="BS208" s="638"/>
      <c r="BT208" s="638"/>
      <c r="BU208" s="638"/>
      <c r="BV208" s="638"/>
      <c r="BW208" s="638"/>
      <c r="BX208" s="638"/>
      <c r="BY208" s="638"/>
      <c r="BZ208" s="638"/>
      <c r="CA208" s="638"/>
      <c r="CB208" s="638"/>
      <c r="CC208" s="638"/>
      <c r="CD208" s="638"/>
      <c r="CE208" s="638"/>
      <c r="CF208" s="638"/>
      <c r="CG208" s="638"/>
      <c r="CH208" s="638"/>
      <c r="CI208" s="639"/>
      <c r="CK208" s="631"/>
    </row>
    <row r="209" spans="1:89" s="63" customFormat="1" x14ac:dyDescent="0.2">
      <c r="A209" s="57"/>
      <c r="B209" s="940" t="s">
        <v>356</v>
      </c>
      <c r="C209" s="936" t="s">
        <v>357</v>
      </c>
      <c r="D209" s="937" t="s">
        <v>78</v>
      </c>
      <c r="E209" s="938" t="s">
        <v>141</v>
      </c>
      <c r="F209" s="939">
        <v>2</v>
      </c>
      <c r="G209" s="637">
        <v>0</v>
      </c>
      <c r="H209" s="637">
        <v>0</v>
      </c>
      <c r="I209" s="637">
        <v>0</v>
      </c>
      <c r="J209" s="637">
        <v>0</v>
      </c>
      <c r="K209" s="637">
        <v>0</v>
      </c>
      <c r="L209" s="637">
        <v>0</v>
      </c>
      <c r="M209" s="638">
        <v>0</v>
      </c>
      <c r="N209" s="638">
        <v>0</v>
      </c>
      <c r="O209" s="638">
        <v>0</v>
      </c>
      <c r="P209" s="638">
        <v>0</v>
      </c>
      <c r="Q209" s="638">
        <v>0</v>
      </c>
      <c r="R209" s="638">
        <v>0</v>
      </c>
      <c r="S209" s="638">
        <v>0</v>
      </c>
      <c r="T209" s="638">
        <v>0</v>
      </c>
      <c r="U209" s="638">
        <v>0</v>
      </c>
      <c r="V209" s="638">
        <v>0</v>
      </c>
      <c r="W209" s="638">
        <v>0</v>
      </c>
      <c r="X209" s="638">
        <v>0</v>
      </c>
      <c r="Y209" s="638">
        <v>0</v>
      </c>
      <c r="Z209" s="638">
        <v>0</v>
      </c>
      <c r="AA209" s="638">
        <v>0</v>
      </c>
      <c r="AB209" s="638">
        <v>0</v>
      </c>
      <c r="AC209" s="638">
        <v>0</v>
      </c>
      <c r="AD209" s="638">
        <v>0</v>
      </c>
      <c r="AE209" s="638">
        <v>0</v>
      </c>
      <c r="AF209" s="638">
        <v>0</v>
      </c>
      <c r="AG209" s="638">
        <v>0</v>
      </c>
      <c r="AH209" s="638">
        <v>0</v>
      </c>
      <c r="AI209" s="638">
        <v>0</v>
      </c>
      <c r="AJ209" s="638">
        <v>0</v>
      </c>
      <c r="AK209" s="638">
        <v>0</v>
      </c>
      <c r="AL209" s="638"/>
      <c r="AM209" s="638"/>
      <c r="AN209" s="638"/>
      <c r="AO209" s="638"/>
      <c r="AP209" s="638"/>
      <c r="AQ209" s="638"/>
      <c r="AR209" s="638"/>
      <c r="AS209" s="638"/>
      <c r="AT209" s="638"/>
      <c r="AU209" s="638"/>
      <c r="AV209" s="638"/>
      <c r="AW209" s="638"/>
      <c r="AX209" s="638"/>
      <c r="AY209" s="638"/>
      <c r="AZ209" s="638"/>
      <c r="BA209" s="638"/>
      <c r="BB209" s="638"/>
      <c r="BC209" s="638"/>
      <c r="BD209" s="638"/>
      <c r="BE209" s="638"/>
      <c r="BF209" s="638"/>
      <c r="BG209" s="638"/>
      <c r="BH209" s="638"/>
      <c r="BI209" s="638"/>
      <c r="BJ209" s="638"/>
      <c r="BK209" s="638"/>
      <c r="BL209" s="638"/>
      <c r="BM209" s="638"/>
      <c r="BN209" s="638"/>
      <c r="BO209" s="638"/>
      <c r="BP209" s="638"/>
      <c r="BQ209" s="638"/>
      <c r="BR209" s="638"/>
      <c r="BS209" s="638"/>
      <c r="BT209" s="638"/>
      <c r="BU209" s="638"/>
      <c r="BV209" s="638"/>
      <c r="BW209" s="638"/>
      <c r="BX209" s="638"/>
      <c r="BY209" s="638"/>
      <c r="BZ209" s="638"/>
      <c r="CA209" s="638"/>
      <c r="CB209" s="638"/>
      <c r="CC209" s="638"/>
      <c r="CD209" s="638"/>
      <c r="CE209" s="638"/>
      <c r="CF209" s="638"/>
      <c r="CG209" s="638"/>
      <c r="CH209" s="638"/>
      <c r="CI209" s="639"/>
      <c r="CK209" s="631"/>
    </row>
    <row r="210" spans="1:89" s="63" customFormat="1" x14ac:dyDescent="0.2">
      <c r="A210" s="57"/>
      <c r="B210" s="940" t="s">
        <v>358</v>
      </c>
      <c r="C210" s="936" t="s">
        <v>359</v>
      </c>
      <c r="D210" s="937" t="s">
        <v>78</v>
      </c>
      <c r="E210" s="938" t="s">
        <v>141</v>
      </c>
      <c r="F210" s="939">
        <v>2</v>
      </c>
      <c r="G210" s="637">
        <v>-1.9</v>
      </c>
      <c r="H210" s="637">
        <v>-2.19</v>
      </c>
      <c r="I210" s="637">
        <v>-1.73</v>
      </c>
      <c r="J210" s="637">
        <v>-1.8</v>
      </c>
      <c r="K210" s="637">
        <v>-1.8080000000000001</v>
      </c>
      <c r="L210" s="637">
        <v>-1.8160000000000001</v>
      </c>
      <c r="M210" s="638">
        <v>-1.8240000000000001</v>
      </c>
      <c r="N210" s="638">
        <v>-1.8320000000000001</v>
      </c>
      <c r="O210" s="638">
        <v>-1.84</v>
      </c>
      <c r="P210" s="638">
        <v>-1.8480000000000001</v>
      </c>
      <c r="Q210" s="638">
        <v>-1.8560000000000001</v>
      </c>
      <c r="R210" s="638">
        <v>-1.8640000000000001</v>
      </c>
      <c r="S210" s="638">
        <v>-1.8720000000000001</v>
      </c>
      <c r="T210" s="638">
        <v>-1.8800000000000001</v>
      </c>
      <c r="U210" s="638">
        <v>-1.8880000000000001</v>
      </c>
      <c r="V210" s="638">
        <v>-1.8960000000000001</v>
      </c>
      <c r="W210" s="638">
        <v>-1.9040000000000001</v>
      </c>
      <c r="X210" s="638">
        <v>-1.9120000000000001</v>
      </c>
      <c r="Y210" s="638">
        <v>-1.9200000000000002</v>
      </c>
      <c r="Z210" s="638">
        <v>-1.9280000000000002</v>
      </c>
      <c r="AA210" s="638">
        <v>-1.9360000000000002</v>
      </c>
      <c r="AB210" s="638">
        <v>-1.9440000000000002</v>
      </c>
      <c r="AC210" s="638">
        <v>-1.9520000000000002</v>
      </c>
      <c r="AD210" s="638">
        <v>-1.9600000000000002</v>
      </c>
      <c r="AE210" s="638">
        <v>-1.9680000000000002</v>
      </c>
      <c r="AF210" s="638">
        <v>-1.9760000000000002</v>
      </c>
      <c r="AG210" s="638">
        <v>-1.9840000000000002</v>
      </c>
      <c r="AH210" s="638">
        <v>-1.9920000000000002</v>
      </c>
      <c r="AI210" s="638">
        <v>-2</v>
      </c>
      <c r="AJ210" s="638">
        <v>-2.008</v>
      </c>
      <c r="AK210" s="638">
        <v>-2.016</v>
      </c>
      <c r="AL210" s="638"/>
      <c r="AM210" s="638"/>
      <c r="AN210" s="638"/>
      <c r="AO210" s="638"/>
      <c r="AP210" s="638"/>
      <c r="AQ210" s="638"/>
      <c r="AR210" s="638"/>
      <c r="AS210" s="638"/>
      <c r="AT210" s="638"/>
      <c r="AU210" s="638"/>
      <c r="AV210" s="638"/>
      <c r="AW210" s="638"/>
      <c r="AX210" s="638"/>
      <c r="AY210" s="638"/>
      <c r="AZ210" s="638"/>
      <c r="BA210" s="638"/>
      <c r="BB210" s="638"/>
      <c r="BC210" s="638"/>
      <c r="BD210" s="638"/>
      <c r="BE210" s="638"/>
      <c r="BF210" s="638"/>
      <c r="BG210" s="638"/>
      <c r="BH210" s="638"/>
      <c r="BI210" s="638"/>
      <c r="BJ210" s="638"/>
      <c r="BK210" s="638"/>
      <c r="BL210" s="638"/>
      <c r="BM210" s="638"/>
      <c r="BN210" s="638"/>
      <c r="BO210" s="638"/>
      <c r="BP210" s="638"/>
      <c r="BQ210" s="638"/>
      <c r="BR210" s="638"/>
      <c r="BS210" s="638"/>
      <c r="BT210" s="638"/>
      <c r="BU210" s="638"/>
      <c r="BV210" s="638"/>
      <c r="BW210" s="638"/>
      <c r="BX210" s="638"/>
      <c r="BY210" s="638"/>
      <c r="BZ210" s="638"/>
      <c r="CA210" s="638"/>
      <c r="CB210" s="638"/>
      <c r="CC210" s="638"/>
      <c r="CD210" s="638"/>
      <c r="CE210" s="638"/>
      <c r="CF210" s="638"/>
      <c r="CG210" s="638"/>
      <c r="CH210" s="638"/>
      <c r="CI210" s="639"/>
      <c r="CK210" s="631"/>
    </row>
    <row r="211" spans="1:89" s="63" customFormat="1" x14ac:dyDescent="0.2">
      <c r="A211" s="57"/>
      <c r="B211" s="940" t="s">
        <v>360</v>
      </c>
      <c r="C211" s="936" t="s">
        <v>361</v>
      </c>
      <c r="D211" s="937" t="s">
        <v>78</v>
      </c>
      <c r="E211" s="938" t="s">
        <v>141</v>
      </c>
      <c r="F211" s="939">
        <v>2</v>
      </c>
      <c r="G211" s="637">
        <v>9</v>
      </c>
      <c r="H211" s="637">
        <v>9</v>
      </c>
      <c r="I211" s="637">
        <v>9</v>
      </c>
      <c r="J211" s="637">
        <v>9</v>
      </c>
      <c r="K211" s="637">
        <v>9</v>
      </c>
      <c r="L211" s="637">
        <v>9</v>
      </c>
      <c r="M211" s="641">
        <v>9</v>
      </c>
      <c r="N211" s="641">
        <v>9</v>
      </c>
      <c r="O211" s="641">
        <v>9</v>
      </c>
      <c r="P211" s="641">
        <v>9</v>
      </c>
      <c r="Q211" s="641">
        <v>9</v>
      </c>
      <c r="R211" s="641">
        <v>9</v>
      </c>
      <c r="S211" s="641">
        <v>9</v>
      </c>
      <c r="T211" s="641">
        <v>9</v>
      </c>
      <c r="U211" s="641">
        <v>9</v>
      </c>
      <c r="V211" s="641">
        <v>9</v>
      </c>
      <c r="W211" s="641">
        <v>9</v>
      </c>
      <c r="X211" s="641">
        <v>9</v>
      </c>
      <c r="Y211" s="641">
        <v>9</v>
      </c>
      <c r="Z211" s="641">
        <v>9</v>
      </c>
      <c r="AA211" s="641">
        <v>9</v>
      </c>
      <c r="AB211" s="641">
        <v>9</v>
      </c>
      <c r="AC211" s="641">
        <v>9</v>
      </c>
      <c r="AD211" s="641">
        <v>9</v>
      </c>
      <c r="AE211" s="641">
        <v>9</v>
      </c>
      <c r="AF211" s="641">
        <v>9</v>
      </c>
      <c r="AG211" s="641">
        <v>9</v>
      </c>
      <c r="AH211" s="641">
        <v>9</v>
      </c>
      <c r="AI211" s="641">
        <v>9</v>
      </c>
      <c r="AJ211" s="641">
        <v>9</v>
      </c>
      <c r="AK211" s="641">
        <v>9</v>
      </c>
      <c r="AL211" s="641"/>
      <c r="AM211" s="641"/>
      <c r="AN211" s="641"/>
      <c r="AO211" s="641"/>
      <c r="AP211" s="641"/>
      <c r="AQ211" s="641"/>
      <c r="AR211" s="641"/>
      <c r="AS211" s="641"/>
      <c r="AT211" s="641"/>
      <c r="AU211" s="641"/>
      <c r="AV211" s="641"/>
      <c r="AW211" s="641"/>
      <c r="AX211" s="641"/>
      <c r="AY211" s="641"/>
      <c r="AZ211" s="641"/>
      <c r="BA211" s="641"/>
      <c r="BB211" s="641"/>
      <c r="BC211" s="641"/>
      <c r="BD211" s="641"/>
      <c r="BE211" s="641"/>
      <c r="BF211" s="641"/>
      <c r="BG211" s="641"/>
      <c r="BH211" s="641"/>
      <c r="BI211" s="641"/>
      <c r="BJ211" s="641"/>
      <c r="BK211" s="641"/>
      <c r="BL211" s="641"/>
      <c r="BM211" s="641"/>
      <c r="BN211" s="641"/>
      <c r="BO211" s="641"/>
      <c r="BP211" s="641"/>
      <c r="BQ211" s="641"/>
      <c r="BR211" s="641"/>
      <c r="BS211" s="641"/>
      <c r="BT211" s="641"/>
      <c r="BU211" s="641"/>
      <c r="BV211" s="641"/>
      <c r="BW211" s="641"/>
      <c r="BX211" s="641"/>
      <c r="BY211" s="641"/>
      <c r="BZ211" s="641"/>
      <c r="CA211" s="641"/>
      <c r="CB211" s="641"/>
      <c r="CC211" s="641"/>
      <c r="CD211" s="641"/>
      <c r="CE211" s="641"/>
      <c r="CF211" s="641"/>
      <c r="CG211" s="641"/>
      <c r="CH211" s="641"/>
      <c r="CI211" s="642"/>
      <c r="CK211" s="631"/>
    </row>
    <row r="212" spans="1:89" s="63" customFormat="1" x14ac:dyDescent="0.2">
      <c r="A212" s="57"/>
      <c r="B212" s="940" t="s">
        <v>362</v>
      </c>
      <c r="C212" s="941" t="s">
        <v>363</v>
      </c>
      <c r="D212" s="937" t="s">
        <v>364</v>
      </c>
      <c r="E212" s="938" t="s">
        <v>141</v>
      </c>
      <c r="F212" s="939">
        <v>2</v>
      </c>
      <c r="G212" s="644">
        <f>G211+G213</f>
        <v>9</v>
      </c>
      <c r="H212" s="644">
        <f t="shared" ref="H212:BS212" si="149">H211+H213</f>
        <v>9</v>
      </c>
      <c r="I212" s="644">
        <f t="shared" si="149"/>
        <v>9</v>
      </c>
      <c r="J212" s="644">
        <f t="shared" si="149"/>
        <v>9</v>
      </c>
      <c r="K212" s="644">
        <f t="shared" si="149"/>
        <v>9</v>
      </c>
      <c r="L212" s="644">
        <f t="shared" si="149"/>
        <v>9</v>
      </c>
      <c r="M212" s="649">
        <f t="shared" si="149"/>
        <v>7.5</v>
      </c>
      <c r="N212" s="649">
        <f t="shared" si="149"/>
        <v>7.5</v>
      </c>
      <c r="O212" s="649">
        <f t="shared" si="149"/>
        <v>7.5</v>
      </c>
      <c r="P212" s="649">
        <f t="shared" si="149"/>
        <v>7.5</v>
      </c>
      <c r="Q212" s="649">
        <f t="shared" si="149"/>
        <v>7.5</v>
      </c>
      <c r="R212" s="649">
        <f t="shared" si="149"/>
        <v>6.66</v>
      </c>
      <c r="S212" s="649">
        <f t="shared" si="149"/>
        <v>6.66</v>
      </c>
      <c r="T212" s="649">
        <f t="shared" si="149"/>
        <v>6.66</v>
      </c>
      <c r="U212" s="649">
        <f t="shared" si="149"/>
        <v>6.66</v>
      </c>
      <c r="V212" s="649">
        <f t="shared" si="149"/>
        <v>6.66</v>
      </c>
      <c r="W212" s="649">
        <f t="shared" si="149"/>
        <v>6.66</v>
      </c>
      <c r="X212" s="649">
        <f t="shared" si="149"/>
        <v>6.66</v>
      </c>
      <c r="Y212" s="649">
        <f t="shared" si="149"/>
        <v>6.66</v>
      </c>
      <c r="Z212" s="649">
        <f t="shared" si="149"/>
        <v>6.66</v>
      </c>
      <c r="AA212" s="649">
        <f t="shared" si="149"/>
        <v>6.66</v>
      </c>
      <c r="AB212" s="649">
        <f t="shared" si="149"/>
        <v>6.66</v>
      </c>
      <c r="AC212" s="649">
        <f t="shared" si="149"/>
        <v>6.66</v>
      </c>
      <c r="AD212" s="649">
        <f t="shared" si="149"/>
        <v>6.66</v>
      </c>
      <c r="AE212" s="649">
        <f t="shared" si="149"/>
        <v>6.66</v>
      </c>
      <c r="AF212" s="649">
        <f t="shared" si="149"/>
        <v>6.66</v>
      </c>
      <c r="AG212" s="649">
        <f t="shared" si="149"/>
        <v>6.66</v>
      </c>
      <c r="AH212" s="649">
        <f t="shared" si="149"/>
        <v>6.66</v>
      </c>
      <c r="AI212" s="649">
        <f t="shared" si="149"/>
        <v>6.66</v>
      </c>
      <c r="AJ212" s="649">
        <f t="shared" si="149"/>
        <v>6.66</v>
      </c>
      <c r="AK212" s="649">
        <f t="shared" si="149"/>
        <v>6.66</v>
      </c>
      <c r="AL212" s="649">
        <f t="shared" si="149"/>
        <v>0</v>
      </c>
      <c r="AM212" s="649">
        <f t="shared" si="149"/>
        <v>0</v>
      </c>
      <c r="AN212" s="649">
        <f t="shared" si="149"/>
        <v>0</v>
      </c>
      <c r="AO212" s="649">
        <f t="shared" si="149"/>
        <v>0</v>
      </c>
      <c r="AP212" s="649">
        <f t="shared" si="149"/>
        <v>0</v>
      </c>
      <c r="AQ212" s="649">
        <f t="shared" si="149"/>
        <v>0</v>
      </c>
      <c r="AR212" s="649">
        <f t="shared" si="149"/>
        <v>0</v>
      </c>
      <c r="AS212" s="649">
        <f t="shared" si="149"/>
        <v>0</v>
      </c>
      <c r="AT212" s="649">
        <f t="shared" si="149"/>
        <v>0</v>
      </c>
      <c r="AU212" s="649">
        <f t="shared" si="149"/>
        <v>0</v>
      </c>
      <c r="AV212" s="649">
        <f t="shared" si="149"/>
        <v>0</v>
      </c>
      <c r="AW212" s="649">
        <f t="shared" si="149"/>
        <v>0</v>
      </c>
      <c r="AX212" s="649">
        <f t="shared" si="149"/>
        <v>0</v>
      </c>
      <c r="AY212" s="649">
        <f t="shared" si="149"/>
        <v>0</v>
      </c>
      <c r="AZ212" s="649">
        <f t="shared" si="149"/>
        <v>0</v>
      </c>
      <c r="BA212" s="649">
        <f t="shared" si="149"/>
        <v>0</v>
      </c>
      <c r="BB212" s="649">
        <f t="shared" si="149"/>
        <v>0</v>
      </c>
      <c r="BC212" s="649">
        <f t="shared" si="149"/>
        <v>0</v>
      </c>
      <c r="BD212" s="649">
        <f t="shared" si="149"/>
        <v>0</v>
      </c>
      <c r="BE212" s="649">
        <f t="shared" si="149"/>
        <v>0</v>
      </c>
      <c r="BF212" s="649">
        <f t="shared" si="149"/>
        <v>0</v>
      </c>
      <c r="BG212" s="649">
        <f t="shared" si="149"/>
        <v>0</v>
      </c>
      <c r="BH212" s="649">
        <f t="shared" si="149"/>
        <v>0</v>
      </c>
      <c r="BI212" s="649">
        <f t="shared" si="149"/>
        <v>0</v>
      </c>
      <c r="BJ212" s="649">
        <f t="shared" si="149"/>
        <v>0</v>
      </c>
      <c r="BK212" s="649">
        <f t="shared" si="149"/>
        <v>0</v>
      </c>
      <c r="BL212" s="649">
        <f t="shared" si="149"/>
        <v>0</v>
      </c>
      <c r="BM212" s="649">
        <f t="shared" si="149"/>
        <v>0</v>
      </c>
      <c r="BN212" s="649">
        <f t="shared" si="149"/>
        <v>0</v>
      </c>
      <c r="BO212" s="649">
        <f t="shared" si="149"/>
        <v>0</v>
      </c>
      <c r="BP212" s="649">
        <f t="shared" si="149"/>
        <v>0</v>
      </c>
      <c r="BQ212" s="649">
        <f t="shared" si="149"/>
        <v>0</v>
      </c>
      <c r="BR212" s="649">
        <f t="shared" si="149"/>
        <v>0</v>
      </c>
      <c r="BS212" s="649">
        <f t="shared" si="149"/>
        <v>0</v>
      </c>
      <c r="BT212" s="649">
        <f t="shared" ref="BT212:CI212" si="150">BT211+BT213</f>
        <v>0</v>
      </c>
      <c r="BU212" s="649">
        <f t="shared" si="150"/>
        <v>0</v>
      </c>
      <c r="BV212" s="649">
        <f t="shared" si="150"/>
        <v>0</v>
      </c>
      <c r="BW212" s="649">
        <f t="shared" si="150"/>
        <v>0</v>
      </c>
      <c r="BX212" s="649">
        <f t="shared" si="150"/>
        <v>0</v>
      </c>
      <c r="BY212" s="649">
        <f t="shared" si="150"/>
        <v>0</v>
      </c>
      <c r="BZ212" s="649">
        <f t="shared" si="150"/>
        <v>0</v>
      </c>
      <c r="CA212" s="649">
        <f t="shared" si="150"/>
        <v>0</v>
      </c>
      <c r="CB212" s="649">
        <f t="shared" si="150"/>
        <v>0</v>
      </c>
      <c r="CC212" s="649">
        <f t="shared" si="150"/>
        <v>0</v>
      </c>
      <c r="CD212" s="649">
        <f t="shared" si="150"/>
        <v>0</v>
      </c>
      <c r="CE212" s="649">
        <f t="shared" si="150"/>
        <v>0</v>
      </c>
      <c r="CF212" s="649">
        <f t="shared" si="150"/>
        <v>0</v>
      </c>
      <c r="CG212" s="649">
        <f t="shared" si="150"/>
        <v>0</v>
      </c>
      <c r="CH212" s="649">
        <f t="shared" si="150"/>
        <v>0</v>
      </c>
      <c r="CI212" s="645">
        <f t="shared" si="150"/>
        <v>0</v>
      </c>
      <c r="CK212" s="631"/>
    </row>
    <row r="213" spans="1:89" s="63" customFormat="1" ht="28.5" x14ac:dyDescent="0.2">
      <c r="A213" s="57"/>
      <c r="B213" s="942" t="s">
        <v>365</v>
      </c>
      <c r="C213" s="943" t="s">
        <v>366</v>
      </c>
      <c r="D213" s="943" t="s">
        <v>367</v>
      </c>
      <c r="E213" s="944" t="s">
        <v>141</v>
      </c>
      <c r="F213" s="939">
        <v>2</v>
      </c>
      <c r="G213" s="644">
        <f>SUM(G214:G219)</f>
        <v>0</v>
      </c>
      <c r="H213" s="644">
        <f t="shared" ref="H213:BS213" si="151">SUM(H214:H219)</f>
        <v>0</v>
      </c>
      <c r="I213" s="644">
        <f t="shared" si="151"/>
        <v>0</v>
      </c>
      <c r="J213" s="644">
        <f t="shared" si="151"/>
        <v>0</v>
      </c>
      <c r="K213" s="644">
        <f t="shared" si="151"/>
        <v>0</v>
      </c>
      <c r="L213" s="644">
        <f t="shared" si="151"/>
        <v>0</v>
      </c>
      <c r="M213" s="649">
        <f t="shared" si="151"/>
        <v>-1.5</v>
      </c>
      <c r="N213" s="649">
        <f t="shared" si="151"/>
        <v>-1.5</v>
      </c>
      <c r="O213" s="649">
        <f t="shared" si="151"/>
        <v>-1.5</v>
      </c>
      <c r="P213" s="649">
        <f t="shared" si="151"/>
        <v>-1.5</v>
      </c>
      <c r="Q213" s="649">
        <f t="shared" si="151"/>
        <v>-1.5</v>
      </c>
      <c r="R213" s="649">
        <f t="shared" si="151"/>
        <v>-2.34</v>
      </c>
      <c r="S213" s="649">
        <f t="shared" si="151"/>
        <v>-2.34</v>
      </c>
      <c r="T213" s="649">
        <f t="shared" si="151"/>
        <v>-2.34</v>
      </c>
      <c r="U213" s="649">
        <f t="shared" si="151"/>
        <v>-2.34</v>
      </c>
      <c r="V213" s="649">
        <f t="shared" si="151"/>
        <v>-2.34</v>
      </c>
      <c r="W213" s="649">
        <f t="shared" si="151"/>
        <v>-2.34</v>
      </c>
      <c r="X213" s="649">
        <f t="shared" si="151"/>
        <v>-2.34</v>
      </c>
      <c r="Y213" s="649">
        <f t="shared" si="151"/>
        <v>-2.34</v>
      </c>
      <c r="Z213" s="649">
        <f t="shared" si="151"/>
        <v>-2.34</v>
      </c>
      <c r="AA213" s="649">
        <f t="shared" si="151"/>
        <v>-2.34</v>
      </c>
      <c r="AB213" s="649">
        <f t="shared" si="151"/>
        <v>-2.34</v>
      </c>
      <c r="AC213" s="649">
        <f t="shared" si="151"/>
        <v>-2.34</v>
      </c>
      <c r="AD213" s="649">
        <f t="shared" si="151"/>
        <v>-2.34</v>
      </c>
      <c r="AE213" s="649">
        <f t="shared" si="151"/>
        <v>-2.34</v>
      </c>
      <c r="AF213" s="649">
        <f t="shared" si="151"/>
        <v>-2.34</v>
      </c>
      <c r="AG213" s="649">
        <f t="shared" si="151"/>
        <v>-2.34</v>
      </c>
      <c r="AH213" s="649">
        <f t="shared" si="151"/>
        <v>-2.34</v>
      </c>
      <c r="AI213" s="649">
        <f t="shared" si="151"/>
        <v>-2.34</v>
      </c>
      <c r="AJ213" s="649">
        <f t="shared" si="151"/>
        <v>-2.34</v>
      </c>
      <c r="AK213" s="649">
        <f t="shared" si="151"/>
        <v>-2.34</v>
      </c>
      <c r="AL213" s="649">
        <f t="shared" si="151"/>
        <v>0</v>
      </c>
      <c r="AM213" s="649">
        <f t="shared" si="151"/>
        <v>0</v>
      </c>
      <c r="AN213" s="649">
        <f t="shared" si="151"/>
        <v>0</v>
      </c>
      <c r="AO213" s="649">
        <f t="shared" si="151"/>
        <v>0</v>
      </c>
      <c r="AP213" s="649">
        <f t="shared" si="151"/>
        <v>0</v>
      </c>
      <c r="AQ213" s="649">
        <f t="shared" si="151"/>
        <v>0</v>
      </c>
      <c r="AR213" s="649">
        <f t="shared" si="151"/>
        <v>0</v>
      </c>
      <c r="AS213" s="649">
        <f t="shared" si="151"/>
        <v>0</v>
      </c>
      <c r="AT213" s="649">
        <f t="shared" si="151"/>
        <v>0</v>
      </c>
      <c r="AU213" s="649">
        <f t="shared" si="151"/>
        <v>0</v>
      </c>
      <c r="AV213" s="649">
        <f t="shared" si="151"/>
        <v>0</v>
      </c>
      <c r="AW213" s="649">
        <f t="shared" si="151"/>
        <v>0</v>
      </c>
      <c r="AX213" s="649">
        <f t="shared" si="151"/>
        <v>0</v>
      </c>
      <c r="AY213" s="649">
        <f t="shared" si="151"/>
        <v>0</v>
      </c>
      <c r="AZ213" s="649">
        <f t="shared" si="151"/>
        <v>0</v>
      </c>
      <c r="BA213" s="649">
        <f t="shared" si="151"/>
        <v>0</v>
      </c>
      <c r="BB213" s="649">
        <f t="shared" si="151"/>
        <v>0</v>
      </c>
      <c r="BC213" s="649">
        <f t="shared" si="151"/>
        <v>0</v>
      </c>
      <c r="BD213" s="649">
        <f t="shared" si="151"/>
        <v>0</v>
      </c>
      <c r="BE213" s="649">
        <f t="shared" si="151"/>
        <v>0</v>
      </c>
      <c r="BF213" s="649">
        <f t="shared" si="151"/>
        <v>0</v>
      </c>
      <c r="BG213" s="649">
        <f t="shared" si="151"/>
        <v>0</v>
      </c>
      <c r="BH213" s="649">
        <f t="shared" si="151"/>
        <v>0</v>
      </c>
      <c r="BI213" s="649">
        <f t="shared" si="151"/>
        <v>0</v>
      </c>
      <c r="BJ213" s="649">
        <f t="shared" si="151"/>
        <v>0</v>
      </c>
      <c r="BK213" s="649">
        <f t="shared" si="151"/>
        <v>0</v>
      </c>
      <c r="BL213" s="649">
        <f t="shared" si="151"/>
        <v>0</v>
      </c>
      <c r="BM213" s="649">
        <f t="shared" si="151"/>
        <v>0</v>
      </c>
      <c r="BN213" s="649">
        <f t="shared" si="151"/>
        <v>0</v>
      </c>
      <c r="BO213" s="649">
        <f t="shared" si="151"/>
        <v>0</v>
      </c>
      <c r="BP213" s="649">
        <f t="shared" si="151"/>
        <v>0</v>
      </c>
      <c r="BQ213" s="649">
        <f t="shared" si="151"/>
        <v>0</v>
      </c>
      <c r="BR213" s="649">
        <f t="shared" si="151"/>
        <v>0</v>
      </c>
      <c r="BS213" s="649">
        <f t="shared" si="151"/>
        <v>0</v>
      </c>
      <c r="BT213" s="649">
        <f t="shared" ref="BT213:CI213" si="152">SUM(BT214:BT219)</f>
        <v>0</v>
      </c>
      <c r="BU213" s="649">
        <f t="shared" si="152"/>
        <v>0</v>
      </c>
      <c r="BV213" s="649">
        <f t="shared" si="152"/>
        <v>0</v>
      </c>
      <c r="BW213" s="649">
        <f t="shared" si="152"/>
        <v>0</v>
      </c>
      <c r="BX213" s="649">
        <f t="shared" si="152"/>
        <v>0</v>
      </c>
      <c r="BY213" s="649">
        <f t="shared" si="152"/>
        <v>0</v>
      </c>
      <c r="BZ213" s="649">
        <f t="shared" si="152"/>
        <v>0</v>
      </c>
      <c r="CA213" s="649">
        <f t="shared" si="152"/>
        <v>0</v>
      </c>
      <c r="CB213" s="649">
        <f t="shared" si="152"/>
        <v>0</v>
      </c>
      <c r="CC213" s="649">
        <f t="shared" si="152"/>
        <v>0</v>
      </c>
      <c r="CD213" s="649">
        <f t="shared" si="152"/>
        <v>0</v>
      </c>
      <c r="CE213" s="649">
        <f t="shared" si="152"/>
        <v>0</v>
      </c>
      <c r="CF213" s="649">
        <f t="shared" si="152"/>
        <v>0</v>
      </c>
      <c r="CG213" s="649">
        <f t="shared" si="152"/>
        <v>0</v>
      </c>
      <c r="CH213" s="649">
        <f t="shared" si="152"/>
        <v>0</v>
      </c>
      <c r="CI213" s="645">
        <f t="shared" si="152"/>
        <v>0</v>
      </c>
      <c r="CK213" s="631"/>
    </row>
    <row r="214" spans="1:89" s="63" customFormat="1" x14ac:dyDescent="0.2">
      <c r="A214" s="57"/>
      <c r="B214" s="940" t="s">
        <v>368</v>
      </c>
      <c r="C214" s="941" t="s">
        <v>369</v>
      </c>
      <c r="D214" s="937" t="s">
        <v>78</v>
      </c>
      <c r="E214" s="938" t="s">
        <v>141</v>
      </c>
      <c r="F214" s="939">
        <v>2</v>
      </c>
      <c r="G214" s="637">
        <v>0</v>
      </c>
      <c r="H214" s="637">
        <v>0</v>
      </c>
      <c r="I214" s="637">
        <v>0</v>
      </c>
      <c r="J214" s="637">
        <v>0</v>
      </c>
      <c r="K214" s="637">
        <v>0</v>
      </c>
      <c r="L214" s="637">
        <v>0</v>
      </c>
      <c r="M214" s="641">
        <v>0</v>
      </c>
      <c r="N214" s="641">
        <v>0</v>
      </c>
      <c r="O214" s="641">
        <v>0</v>
      </c>
      <c r="P214" s="641">
        <v>0</v>
      </c>
      <c r="Q214" s="641">
        <v>0</v>
      </c>
      <c r="R214" s="641">
        <v>-0.84</v>
      </c>
      <c r="S214" s="641">
        <v>-0.84</v>
      </c>
      <c r="T214" s="641">
        <v>-0.84</v>
      </c>
      <c r="U214" s="641">
        <v>-0.84</v>
      </c>
      <c r="V214" s="641">
        <v>-0.84</v>
      </c>
      <c r="W214" s="641">
        <v>-0.84</v>
      </c>
      <c r="X214" s="641">
        <v>-0.84</v>
      </c>
      <c r="Y214" s="641">
        <v>-0.84</v>
      </c>
      <c r="Z214" s="641">
        <v>-0.84</v>
      </c>
      <c r="AA214" s="641">
        <v>-0.84</v>
      </c>
      <c r="AB214" s="641">
        <v>-0.84</v>
      </c>
      <c r="AC214" s="641">
        <v>-0.84</v>
      </c>
      <c r="AD214" s="641">
        <v>-0.84</v>
      </c>
      <c r="AE214" s="641">
        <v>-0.84</v>
      </c>
      <c r="AF214" s="641">
        <v>-0.84</v>
      </c>
      <c r="AG214" s="641">
        <v>-0.84</v>
      </c>
      <c r="AH214" s="641">
        <v>-0.84</v>
      </c>
      <c r="AI214" s="641">
        <v>-0.84</v>
      </c>
      <c r="AJ214" s="641">
        <v>-0.84</v>
      </c>
      <c r="AK214" s="641">
        <v>-0.84</v>
      </c>
      <c r="AL214" s="641"/>
      <c r="AM214" s="641"/>
      <c r="AN214" s="641"/>
      <c r="AO214" s="641"/>
      <c r="AP214" s="641"/>
      <c r="AQ214" s="641"/>
      <c r="AR214" s="641"/>
      <c r="AS214" s="641"/>
      <c r="AT214" s="641"/>
      <c r="AU214" s="641"/>
      <c r="AV214" s="641"/>
      <c r="AW214" s="641"/>
      <c r="AX214" s="641"/>
      <c r="AY214" s="641"/>
      <c r="AZ214" s="641"/>
      <c r="BA214" s="641"/>
      <c r="BB214" s="641"/>
      <c r="BC214" s="641"/>
      <c r="BD214" s="641"/>
      <c r="BE214" s="641"/>
      <c r="BF214" s="641"/>
      <c r="BG214" s="641"/>
      <c r="BH214" s="641"/>
      <c r="BI214" s="641"/>
      <c r="BJ214" s="641"/>
      <c r="BK214" s="641"/>
      <c r="BL214" s="641"/>
      <c r="BM214" s="641"/>
      <c r="BN214" s="641"/>
      <c r="BO214" s="641"/>
      <c r="BP214" s="641"/>
      <c r="BQ214" s="641"/>
      <c r="BR214" s="641"/>
      <c r="BS214" s="641"/>
      <c r="BT214" s="641"/>
      <c r="BU214" s="641"/>
      <c r="BV214" s="641"/>
      <c r="BW214" s="641"/>
      <c r="BX214" s="641"/>
      <c r="BY214" s="641"/>
      <c r="BZ214" s="641"/>
      <c r="CA214" s="641"/>
      <c r="CB214" s="641"/>
      <c r="CC214" s="641"/>
      <c r="CD214" s="641"/>
      <c r="CE214" s="641"/>
      <c r="CF214" s="641"/>
      <c r="CG214" s="641"/>
      <c r="CH214" s="641"/>
      <c r="CI214" s="642"/>
      <c r="CK214" s="631"/>
    </row>
    <row r="215" spans="1:89" s="63" customFormat="1" ht="28.5" x14ac:dyDescent="0.2">
      <c r="A215" s="57"/>
      <c r="B215" s="940" t="s">
        <v>370</v>
      </c>
      <c r="C215" s="941" t="s">
        <v>371</v>
      </c>
      <c r="D215" s="937" t="s">
        <v>78</v>
      </c>
      <c r="E215" s="938" t="s">
        <v>141</v>
      </c>
      <c r="F215" s="939">
        <v>2</v>
      </c>
      <c r="G215" s="637">
        <v>0</v>
      </c>
      <c r="H215" s="637">
        <v>0</v>
      </c>
      <c r="I215" s="637">
        <v>0</v>
      </c>
      <c r="J215" s="637">
        <v>0</v>
      </c>
      <c r="K215" s="637">
        <v>0</v>
      </c>
      <c r="L215" s="637">
        <v>0</v>
      </c>
      <c r="M215" s="641">
        <v>0</v>
      </c>
      <c r="N215" s="641">
        <v>0</v>
      </c>
      <c r="O215" s="641">
        <v>0</v>
      </c>
      <c r="P215" s="641">
        <v>0</v>
      </c>
      <c r="Q215" s="641">
        <v>0</v>
      </c>
      <c r="R215" s="641">
        <v>0</v>
      </c>
      <c r="S215" s="641">
        <v>0</v>
      </c>
      <c r="T215" s="641">
        <v>0</v>
      </c>
      <c r="U215" s="641">
        <v>0</v>
      </c>
      <c r="V215" s="641">
        <v>0</v>
      </c>
      <c r="W215" s="641">
        <v>0</v>
      </c>
      <c r="X215" s="641">
        <v>0</v>
      </c>
      <c r="Y215" s="641">
        <v>0</v>
      </c>
      <c r="Z215" s="641">
        <v>0</v>
      </c>
      <c r="AA215" s="641">
        <v>0</v>
      </c>
      <c r="AB215" s="641">
        <v>0</v>
      </c>
      <c r="AC215" s="641">
        <v>0</v>
      </c>
      <c r="AD215" s="641">
        <v>0</v>
      </c>
      <c r="AE215" s="641">
        <v>0</v>
      </c>
      <c r="AF215" s="641">
        <v>0</v>
      </c>
      <c r="AG215" s="641">
        <v>0</v>
      </c>
      <c r="AH215" s="641">
        <v>0</v>
      </c>
      <c r="AI215" s="641">
        <v>0</v>
      </c>
      <c r="AJ215" s="641">
        <v>0</v>
      </c>
      <c r="AK215" s="641">
        <v>0</v>
      </c>
      <c r="AL215" s="641"/>
      <c r="AM215" s="641"/>
      <c r="AN215" s="641"/>
      <c r="AO215" s="641"/>
      <c r="AP215" s="641"/>
      <c r="AQ215" s="641"/>
      <c r="AR215" s="641"/>
      <c r="AS215" s="641"/>
      <c r="AT215" s="641"/>
      <c r="AU215" s="641"/>
      <c r="AV215" s="641"/>
      <c r="AW215" s="641"/>
      <c r="AX215" s="641"/>
      <c r="AY215" s="641"/>
      <c r="AZ215" s="641"/>
      <c r="BA215" s="641"/>
      <c r="BB215" s="641"/>
      <c r="BC215" s="641"/>
      <c r="BD215" s="641"/>
      <c r="BE215" s="641"/>
      <c r="BF215" s="641"/>
      <c r="BG215" s="641"/>
      <c r="BH215" s="641"/>
      <c r="BI215" s="641"/>
      <c r="BJ215" s="641"/>
      <c r="BK215" s="641"/>
      <c r="BL215" s="641"/>
      <c r="BM215" s="641"/>
      <c r="BN215" s="641"/>
      <c r="BO215" s="641"/>
      <c r="BP215" s="641"/>
      <c r="BQ215" s="641"/>
      <c r="BR215" s="641"/>
      <c r="BS215" s="641"/>
      <c r="BT215" s="641"/>
      <c r="BU215" s="641"/>
      <c r="BV215" s="641"/>
      <c r="BW215" s="641"/>
      <c r="BX215" s="641"/>
      <c r="BY215" s="641"/>
      <c r="BZ215" s="641"/>
      <c r="CA215" s="641"/>
      <c r="CB215" s="641"/>
      <c r="CC215" s="641"/>
      <c r="CD215" s="641"/>
      <c r="CE215" s="641"/>
      <c r="CF215" s="641"/>
      <c r="CG215" s="641"/>
      <c r="CH215" s="641"/>
      <c r="CI215" s="642"/>
      <c r="CK215" s="631"/>
    </row>
    <row r="216" spans="1:89" s="63" customFormat="1" ht="57" x14ac:dyDescent="0.2">
      <c r="A216" s="57"/>
      <c r="B216" s="940" t="s">
        <v>372</v>
      </c>
      <c r="C216" s="941" t="s">
        <v>683</v>
      </c>
      <c r="D216" s="937" t="s">
        <v>78</v>
      </c>
      <c r="E216" s="938" t="s">
        <v>141</v>
      </c>
      <c r="F216" s="939">
        <v>2</v>
      </c>
      <c r="G216" s="637">
        <v>0</v>
      </c>
      <c r="H216" s="637">
        <v>0</v>
      </c>
      <c r="I216" s="637">
        <v>0</v>
      </c>
      <c r="J216" s="637">
        <v>0</v>
      </c>
      <c r="K216" s="637">
        <v>0</v>
      </c>
      <c r="L216" s="637">
        <v>0</v>
      </c>
      <c r="M216" s="641">
        <v>-1.5</v>
      </c>
      <c r="N216" s="641">
        <v>-1.5</v>
      </c>
      <c r="O216" s="641">
        <v>-1.5</v>
      </c>
      <c r="P216" s="641">
        <v>-1.5</v>
      </c>
      <c r="Q216" s="641">
        <v>-1.5</v>
      </c>
      <c r="R216" s="641">
        <v>-1.5</v>
      </c>
      <c r="S216" s="641">
        <v>-1.5</v>
      </c>
      <c r="T216" s="641">
        <v>-1.5</v>
      </c>
      <c r="U216" s="641">
        <v>-1.5</v>
      </c>
      <c r="V216" s="641">
        <v>-1.5</v>
      </c>
      <c r="W216" s="641">
        <v>-1.5</v>
      </c>
      <c r="X216" s="641">
        <v>-1.5</v>
      </c>
      <c r="Y216" s="641">
        <v>-1.5</v>
      </c>
      <c r="Z216" s="641">
        <v>-1.5</v>
      </c>
      <c r="AA216" s="641">
        <v>-1.5</v>
      </c>
      <c r="AB216" s="641">
        <v>-1.5</v>
      </c>
      <c r="AC216" s="641">
        <v>-1.5</v>
      </c>
      <c r="AD216" s="641">
        <v>-1.5</v>
      </c>
      <c r="AE216" s="641">
        <v>-1.5</v>
      </c>
      <c r="AF216" s="641">
        <v>-1.5</v>
      </c>
      <c r="AG216" s="641">
        <v>-1.5</v>
      </c>
      <c r="AH216" s="641">
        <v>-1.5</v>
      </c>
      <c r="AI216" s="641">
        <v>-1.5</v>
      </c>
      <c r="AJ216" s="641">
        <v>-1.5</v>
      </c>
      <c r="AK216" s="641">
        <v>-1.5</v>
      </c>
      <c r="AL216" s="641"/>
      <c r="AM216" s="641"/>
      <c r="AN216" s="641"/>
      <c r="AO216" s="641"/>
      <c r="AP216" s="641"/>
      <c r="AQ216" s="641"/>
      <c r="AR216" s="641"/>
      <c r="AS216" s="641"/>
      <c r="AT216" s="641"/>
      <c r="AU216" s="641"/>
      <c r="AV216" s="641"/>
      <c r="AW216" s="641"/>
      <c r="AX216" s="641"/>
      <c r="AY216" s="641"/>
      <c r="AZ216" s="641"/>
      <c r="BA216" s="641"/>
      <c r="BB216" s="641"/>
      <c r="BC216" s="641"/>
      <c r="BD216" s="641"/>
      <c r="BE216" s="641"/>
      <c r="BF216" s="641"/>
      <c r="BG216" s="641"/>
      <c r="BH216" s="641"/>
      <c r="BI216" s="641"/>
      <c r="BJ216" s="641"/>
      <c r="BK216" s="641"/>
      <c r="BL216" s="641"/>
      <c r="BM216" s="641"/>
      <c r="BN216" s="641"/>
      <c r="BO216" s="641"/>
      <c r="BP216" s="641"/>
      <c r="BQ216" s="641"/>
      <c r="BR216" s="641"/>
      <c r="BS216" s="641"/>
      <c r="BT216" s="641"/>
      <c r="BU216" s="641"/>
      <c r="BV216" s="641"/>
      <c r="BW216" s="641"/>
      <c r="BX216" s="641"/>
      <c r="BY216" s="641"/>
      <c r="BZ216" s="641"/>
      <c r="CA216" s="641"/>
      <c r="CB216" s="641"/>
      <c r="CC216" s="641"/>
      <c r="CD216" s="641"/>
      <c r="CE216" s="641"/>
      <c r="CF216" s="641"/>
      <c r="CG216" s="641"/>
      <c r="CH216" s="641"/>
      <c r="CI216" s="642"/>
      <c r="CK216" s="631"/>
    </row>
    <row r="217" spans="1:89" s="63" customFormat="1" ht="28.5" x14ac:dyDescent="0.2">
      <c r="A217" s="57"/>
      <c r="B217" s="940" t="s">
        <v>374</v>
      </c>
      <c r="C217" s="941" t="s">
        <v>375</v>
      </c>
      <c r="D217" s="937" t="s">
        <v>78</v>
      </c>
      <c r="E217" s="938" t="s">
        <v>141</v>
      </c>
      <c r="F217" s="939">
        <v>2</v>
      </c>
      <c r="G217" s="637">
        <v>0</v>
      </c>
      <c r="H217" s="637">
        <v>0</v>
      </c>
      <c r="I217" s="637">
        <v>0</v>
      </c>
      <c r="J217" s="637">
        <v>0</v>
      </c>
      <c r="K217" s="637">
        <v>0</v>
      </c>
      <c r="L217" s="637">
        <v>0</v>
      </c>
      <c r="M217" s="641">
        <v>0</v>
      </c>
      <c r="N217" s="641">
        <v>0</v>
      </c>
      <c r="O217" s="641">
        <v>0</v>
      </c>
      <c r="P217" s="641">
        <v>0</v>
      </c>
      <c r="Q217" s="641">
        <v>0</v>
      </c>
      <c r="R217" s="641">
        <v>0</v>
      </c>
      <c r="S217" s="641">
        <v>0</v>
      </c>
      <c r="T217" s="641">
        <v>0</v>
      </c>
      <c r="U217" s="641">
        <v>0</v>
      </c>
      <c r="V217" s="641">
        <v>0</v>
      </c>
      <c r="W217" s="641">
        <v>0</v>
      </c>
      <c r="X217" s="641">
        <v>0</v>
      </c>
      <c r="Y217" s="641">
        <v>0</v>
      </c>
      <c r="Z217" s="641">
        <v>0</v>
      </c>
      <c r="AA217" s="641">
        <v>0</v>
      </c>
      <c r="AB217" s="641">
        <v>0</v>
      </c>
      <c r="AC217" s="641">
        <v>0</v>
      </c>
      <c r="AD217" s="641">
        <v>0</v>
      </c>
      <c r="AE217" s="641">
        <v>0</v>
      </c>
      <c r="AF217" s="641">
        <v>0</v>
      </c>
      <c r="AG217" s="641">
        <v>0</v>
      </c>
      <c r="AH217" s="641">
        <v>0</v>
      </c>
      <c r="AI217" s="641">
        <v>0</v>
      </c>
      <c r="AJ217" s="641">
        <v>0</v>
      </c>
      <c r="AK217" s="641">
        <v>0</v>
      </c>
      <c r="AL217" s="641"/>
      <c r="AM217" s="641"/>
      <c r="AN217" s="641"/>
      <c r="AO217" s="641"/>
      <c r="AP217" s="641"/>
      <c r="AQ217" s="641"/>
      <c r="AR217" s="641"/>
      <c r="AS217" s="641"/>
      <c r="AT217" s="641"/>
      <c r="AU217" s="641"/>
      <c r="AV217" s="641"/>
      <c r="AW217" s="641"/>
      <c r="AX217" s="641"/>
      <c r="AY217" s="641"/>
      <c r="AZ217" s="641"/>
      <c r="BA217" s="641"/>
      <c r="BB217" s="641"/>
      <c r="BC217" s="641"/>
      <c r="BD217" s="641"/>
      <c r="BE217" s="641"/>
      <c r="BF217" s="641"/>
      <c r="BG217" s="641"/>
      <c r="BH217" s="641"/>
      <c r="BI217" s="641"/>
      <c r="BJ217" s="641"/>
      <c r="BK217" s="641"/>
      <c r="BL217" s="641"/>
      <c r="BM217" s="641"/>
      <c r="BN217" s="641"/>
      <c r="BO217" s="641"/>
      <c r="BP217" s="641"/>
      <c r="BQ217" s="641"/>
      <c r="BR217" s="641"/>
      <c r="BS217" s="641"/>
      <c r="BT217" s="641"/>
      <c r="BU217" s="641"/>
      <c r="BV217" s="641"/>
      <c r="BW217" s="641"/>
      <c r="BX217" s="641"/>
      <c r="BY217" s="641"/>
      <c r="BZ217" s="641"/>
      <c r="CA217" s="641"/>
      <c r="CB217" s="641"/>
      <c r="CC217" s="641"/>
      <c r="CD217" s="641"/>
      <c r="CE217" s="641"/>
      <c r="CF217" s="641"/>
      <c r="CG217" s="641"/>
      <c r="CH217" s="641"/>
      <c r="CI217" s="642"/>
      <c r="CK217" s="631"/>
    </row>
    <row r="218" spans="1:89" s="63" customFormat="1" x14ac:dyDescent="0.2">
      <c r="A218" s="57"/>
      <c r="B218" s="940" t="s">
        <v>376</v>
      </c>
      <c r="C218" s="941" t="s">
        <v>377</v>
      </c>
      <c r="D218" s="937" t="s">
        <v>378</v>
      </c>
      <c r="E218" s="938" t="s">
        <v>141</v>
      </c>
      <c r="F218" s="939">
        <v>2</v>
      </c>
      <c r="G218" s="637">
        <v>0</v>
      </c>
      <c r="H218" s="637">
        <v>0</v>
      </c>
      <c r="I218" s="637">
        <v>0</v>
      </c>
      <c r="J218" s="637">
        <v>0</v>
      </c>
      <c r="K218" s="637">
        <v>0</v>
      </c>
      <c r="L218" s="637">
        <v>0</v>
      </c>
      <c r="M218" s="650">
        <v>0</v>
      </c>
      <c r="N218" s="650">
        <v>0</v>
      </c>
      <c r="O218" s="650">
        <v>0</v>
      </c>
      <c r="P218" s="650">
        <v>0</v>
      </c>
      <c r="Q218" s="650">
        <v>0</v>
      </c>
      <c r="R218" s="650">
        <v>0</v>
      </c>
      <c r="S218" s="650">
        <v>0</v>
      </c>
      <c r="T218" s="650">
        <v>0</v>
      </c>
      <c r="U218" s="650">
        <v>0</v>
      </c>
      <c r="V218" s="650">
        <v>0</v>
      </c>
      <c r="W218" s="650">
        <v>0</v>
      </c>
      <c r="X218" s="650">
        <v>0</v>
      </c>
      <c r="Y218" s="650">
        <v>0</v>
      </c>
      <c r="Z218" s="650">
        <v>0</v>
      </c>
      <c r="AA218" s="650">
        <v>0</v>
      </c>
      <c r="AB218" s="650">
        <v>0</v>
      </c>
      <c r="AC218" s="650">
        <v>0</v>
      </c>
      <c r="AD218" s="650">
        <v>0</v>
      </c>
      <c r="AE218" s="650">
        <v>0</v>
      </c>
      <c r="AF218" s="650">
        <v>0</v>
      </c>
      <c r="AG218" s="650">
        <v>0</v>
      </c>
      <c r="AH218" s="650">
        <v>0</v>
      </c>
      <c r="AI218" s="650">
        <v>0</v>
      </c>
      <c r="AJ218" s="650">
        <v>0</v>
      </c>
      <c r="AK218" s="650">
        <v>0</v>
      </c>
      <c r="AL218" s="650">
        <v>0</v>
      </c>
      <c r="AM218" s="650">
        <v>0</v>
      </c>
      <c r="AN218" s="650">
        <v>0</v>
      </c>
      <c r="AO218" s="650">
        <v>0</v>
      </c>
      <c r="AP218" s="650">
        <v>0</v>
      </c>
      <c r="AQ218" s="650">
        <v>0</v>
      </c>
      <c r="AR218" s="650">
        <v>0</v>
      </c>
      <c r="AS218" s="650">
        <v>0</v>
      </c>
      <c r="AT218" s="650">
        <v>0</v>
      </c>
      <c r="AU218" s="650">
        <v>0</v>
      </c>
      <c r="AV218" s="650">
        <v>0</v>
      </c>
      <c r="AW218" s="650">
        <v>0</v>
      </c>
      <c r="AX218" s="650">
        <v>0</v>
      </c>
      <c r="AY218" s="650">
        <v>0</v>
      </c>
      <c r="AZ218" s="650">
        <v>0</v>
      </c>
      <c r="BA218" s="650">
        <v>0</v>
      </c>
      <c r="BB218" s="650">
        <v>0</v>
      </c>
      <c r="BC218" s="650">
        <v>0</v>
      </c>
      <c r="BD218" s="650">
        <v>0</v>
      </c>
      <c r="BE218" s="650">
        <v>0</v>
      </c>
      <c r="BF218" s="650">
        <v>0</v>
      </c>
      <c r="BG218" s="650">
        <v>0</v>
      </c>
      <c r="BH218" s="650">
        <v>0</v>
      </c>
      <c r="BI218" s="650">
        <v>0</v>
      </c>
      <c r="BJ218" s="650">
        <v>0</v>
      </c>
      <c r="BK218" s="650">
        <v>0</v>
      </c>
      <c r="BL218" s="650">
        <v>0</v>
      </c>
      <c r="BM218" s="650">
        <v>0</v>
      </c>
      <c r="BN218" s="650">
        <v>0</v>
      </c>
      <c r="BO218" s="650">
        <v>0</v>
      </c>
      <c r="BP218" s="650">
        <v>0</v>
      </c>
      <c r="BQ218" s="650">
        <v>0</v>
      </c>
      <c r="BR218" s="650">
        <v>0</v>
      </c>
      <c r="BS218" s="650">
        <v>0</v>
      </c>
      <c r="BT218" s="650">
        <v>0</v>
      </c>
      <c r="BU218" s="650">
        <v>0</v>
      </c>
      <c r="BV218" s="650">
        <v>0</v>
      </c>
      <c r="BW218" s="650">
        <v>0</v>
      </c>
      <c r="BX218" s="650">
        <v>0</v>
      </c>
      <c r="BY218" s="650">
        <v>0</v>
      </c>
      <c r="BZ218" s="650">
        <v>0</v>
      </c>
      <c r="CA218" s="650">
        <v>0</v>
      </c>
      <c r="CB218" s="650">
        <v>0</v>
      </c>
      <c r="CC218" s="650">
        <v>0</v>
      </c>
      <c r="CD218" s="650">
        <v>0</v>
      </c>
      <c r="CE218" s="650">
        <v>0</v>
      </c>
      <c r="CF218" s="650">
        <v>0</v>
      </c>
      <c r="CG218" s="650">
        <v>0</v>
      </c>
      <c r="CH218" s="650">
        <v>0</v>
      </c>
      <c r="CI218" s="651">
        <v>0</v>
      </c>
      <c r="CK218" s="631"/>
    </row>
    <row r="219" spans="1:89" s="63" customFormat="1" ht="28.5" x14ac:dyDescent="0.2">
      <c r="A219" s="57"/>
      <c r="B219" s="940" t="s">
        <v>379</v>
      </c>
      <c r="C219" s="941" t="s">
        <v>684</v>
      </c>
      <c r="D219" s="937" t="s">
        <v>78</v>
      </c>
      <c r="E219" s="938" t="s">
        <v>141</v>
      </c>
      <c r="F219" s="939">
        <v>2</v>
      </c>
      <c r="G219" s="637">
        <v>0</v>
      </c>
      <c r="H219" s="637">
        <v>0</v>
      </c>
      <c r="I219" s="637">
        <v>0</v>
      </c>
      <c r="J219" s="637">
        <v>0</v>
      </c>
      <c r="K219" s="637">
        <v>0</v>
      </c>
      <c r="L219" s="637">
        <v>0</v>
      </c>
      <c r="M219" s="641">
        <v>0</v>
      </c>
      <c r="N219" s="641">
        <v>0</v>
      </c>
      <c r="O219" s="641">
        <v>0</v>
      </c>
      <c r="P219" s="641">
        <v>0</v>
      </c>
      <c r="Q219" s="641">
        <v>0</v>
      </c>
      <c r="R219" s="641">
        <v>0</v>
      </c>
      <c r="S219" s="641">
        <v>0</v>
      </c>
      <c r="T219" s="641">
        <v>0</v>
      </c>
      <c r="U219" s="641">
        <v>0</v>
      </c>
      <c r="V219" s="641">
        <v>0</v>
      </c>
      <c r="W219" s="641">
        <v>0</v>
      </c>
      <c r="X219" s="641">
        <v>0</v>
      </c>
      <c r="Y219" s="641">
        <v>0</v>
      </c>
      <c r="Z219" s="641">
        <v>0</v>
      </c>
      <c r="AA219" s="641">
        <v>0</v>
      </c>
      <c r="AB219" s="641">
        <v>0</v>
      </c>
      <c r="AC219" s="641">
        <v>0</v>
      </c>
      <c r="AD219" s="641">
        <v>0</v>
      </c>
      <c r="AE219" s="641">
        <v>0</v>
      </c>
      <c r="AF219" s="641">
        <v>0</v>
      </c>
      <c r="AG219" s="641">
        <v>0</v>
      </c>
      <c r="AH219" s="641">
        <v>0</v>
      </c>
      <c r="AI219" s="641">
        <v>0</v>
      </c>
      <c r="AJ219" s="641">
        <v>0</v>
      </c>
      <c r="AK219" s="641">
        <v>0</v>
      </c>
      <c r="AL219" s="641"/>
      <c r="AM219" s="641"/>
      <c r="AN219" s="641"/>
      <c r="AO219" s="641"/>
      <c r="AP219" s="641"/>
      <c r="AQ219" s="641"/>
      <c r="AR219" s="641"/>
      <c r="AS219" s="641"/>
      <c r="AT219" s="641"/>
      <c r="AU219" s="641"/>
      <c r="AV219" s="641"/>
      <c r="AW219" s="641"/>
      <c r="AX219" s="641"/>
      <c r="AY219" s="641"/>
      <c r="AZ219" s="641"/>
      <c r="BA219" s="641"/>
      <c r="BB219" s="641"/>
      <c r="BC219" s="641"/>
      <c r="BD219" s="641"/>
      <c r="BE219" s="641"/>
      <c r="BF219" s="641"/>
      <c r="BG219" s="641"/>
      <c r="BH219" s="641"/>
      <c r="BI219" s="641"/>
      <c r="BJ219" s="641"/>
      <c r="BK219" s="641"/>
      <c r="BL219" s="641"/>
      <c r="BM219" s="641"/>
      <c r="BN219" s="641"/>
      <c r="BO219" s="641"/>
      <c r="BP219" s="641"/>
      <c r="BQ219" s="641"/>
      <c r="BR219" s="641"/>
      <c r="BS219" s="641"/>
      <c r="BT219" s="641"/>
      <c r="BU219" s="641"/>
      <c r="BV219" s="641"/>
      <c r="BW219" s="641"/>
      <c r="BX219" s="641"/>
      <c r="BY219" s="641"/>
      <c r="BZ219" s="641"/>
      <c r="CA219" s="641"/>
      <c r="CB219" s="641"/>
      <c r="CC219" s="641"/>
      <c r="CD219" s="641"/>
      <c r="CE219" s="641"/>
      <c r="CF219" s="641"/>
      <c r="CG219" s="641"/>
      <c r="CH219" s="641"/>
      <c r="CI219" s="642"/>
      <c r="CK219" s="631"/>
    </row>
    <row r="220" spans="1:89" s="63" customFormat="1" ht="28.5" x14ac:dyDescent="0.2">
      <c r="A220" s="57"/>
      <c r="B220" s="940" t="s">
        <v>381</v>
      </c>
      <c r="C220" s="941" t="s">
        <v>596</v>
      </c>
      <c r="D220" s="937" t="s">
        <v>78</v>
      </c>
      <c r="E220" s="938" t="s">
        <v>141</v>
      </c>
      <c r="F220" s="939">
        <v>2</v>
      </c>
      <c r="G220" s="637">
        <v>0</v>
      </c>
      <c r="H220" s="637">
        <v>0.04</v>
      </c>
      <c r="I220" s="637">
        <v>0.01</v>
      </c>
      <c r="J220" s="637">
        <v>6.1000000000000004E-3</v>
      </c>
      <c r="K220" s="637">
        <v>6.1000000000000004E-3</v>
      </c>
      <c r="L220" s="637">
        <v>6.1000000000000004E-3</v>
      </c>
      <c r="M220" s="641">
        <v>6.1000000000000004E-3</v>
      </c>
      <c r="N220" s="641">
        <v>6.1000000000000004E-3</v>
      </c>
      <c r="O220" s="641">
        <v>6.1000000000000004E-3</v>
      </c>
      <c r="P220" s="641">
        <v>6.1000000000000004E-3</v>
      </c>
      <c r="Q220" s="641">
        <v>6.1000000000000004E-3</v>
      </c>
      <c r="R220" s="641">
        <v>6.1000000000000004E-3</v>
      </c>
      <c r="S220" s="641">
        <v>6.1000000000000004E-3</v>
      </c>
      <c r="T220" s="641">
        <v>6.1000000000000004E-3</v>
      </c>
      <c r="U220" s="641">
        <v>6.1000000000000004E-3</v>
      </c>
      <c r="V220" s="641">
        <v>6.1000000000000004E-3</v>
      </c>
      <c r="W220" s="641">
        <v>6.1000000000000004E-3</v>
      </c>
      <c r="X220" s="641">
        <v>6.1000000000000004E-3</v>
      </c>
      <c r="Y220" s="641">
        <v>6.1000000000000004E-3</v>
      </c>
      <c r="Z220" s="641">
        <v>6.1000000000000004E-3</v>
      </c>
      <c r="AA220" s="641">
        <v>6.1000000000000004E-3</v>
      </c>
      <c r="AB220" s="641">
        <v>6.1000000000000004E-3</v>
      </c>
      <c r="AC220" s="641">
        <v>6.1000000000000004E-3</v>
      </c>
      <c r="AD220" s="641">
        <v>6.1000000000000004E-3</v>
      </c>
      <c r="AE220" s="641">
        <v>6.1000000000000004E-3</v>
      </c>
      <c r="AF220" s="641">
        <v>6.1000000000000004E-3</v>
      </c>
      <c r="AG220" s="641">
        <v>6.1000000000000004E-3</v>
      </c>
      <c r="AH220" s="641">
        <v>6.1000000000000004E-3</v>
      </c>
      <c r="AI220" s="641">
        <v>6.1000000000000004E-3</v>
      </c>
      <c r="AJ220" s="641">
        <v>6.1000000000000004E-3</v>
      </c>
      <c r="AK220" s="641">
        <v>6.1000000000000004E-3</v>
      </c>
      <c r="AL220" s="641"/>
      <c r="AM220" s="641"/>
      <c r="AN220" s="641"/>
      <c r="AO220" s="641"/>
      <c r="AP220" s="641"/>
      <c r="AQ220" s="641"/>
      <c r="AR220" s="641"/>
      <c r="AS220" s="641"/>
      <c r="AT220" s="641"/>
      <c r="AU220" s="641"/>
      <c r="AV220" s="641"/>
      <c r="AW220" s="641"/>
      <c r="AX220" s="641"/>
      <c r="AY220" s="641"/>
      <c r="AZ220" s="641"/>
      <c r="BA220" s="641"/>
      <c r="BB220" s="641"/>
      <c r="BC220" s="641"/>
      <c r="BD220" s="641"/>
      <c r="BE220" s="641"/>
      <c r="BF220" s="641"/>
      <c r="BG220" s="641"/>
      <c r="BH220" s="641"/>
      <c r="BI220" s="641"/>
      <c r="BJ220" s="641"/>
      <c r="BK220" s="641"/>
      <c r="BL220" s="641"/>
      <c r="BM220" s="641"/>
      <c r="BN220" s="641"/>
      <c r="BO220" s="641"/>
      <c r="BP220" s="641"/>
      <c r="BQ220" s="641"/>
      <c r="BR220" s="641"/>
      <c r="BS220" s="641"/>
      <c r="BT220" s="641"/>
      <c r="BU220" s="641"/>
      <c r="BV220" s="641"/>
      <c r="BW220" s="641"/>
      <c r="BX220" s="641"/>
      <c r="BY220" s="641"/>
      <c r="BZ220" s="641"/>
      <c r="CA220" s="641"/>
      <c r="CB220" s="641"/>
      <c r="CC220" s="641"/>
      <c r="CD220" s="641"/>
      <c r="CE220" s="641"/>
      <c r="CF220" s="641"/>
      <c r="CG220" s="641"/>
      <c r="CH220" s="641"/>
      <c r="CI220" s="642"/>
      <c r="CK220" s="631"/>
    </row>
    <row r="221" spans="1:89" s="63" customFormat="1" x14ac:dyDescent="0.2">
      <c r="A221" s="57"/>
      <c r="B221" s="940" t="s">
        <v>383</v>
      </c>
      <c r="C221" s="941" t="s">
        <v>384</v>
      </c>
      <c r="D221" s="937" t="s">
        <v>78</v>
      </c>
      <c r="E221" s="938" t="s">
        <v>141</v>
      </c>
      <c r="F221" s="939">
        <v>2</v>
      </c>
      <c r="G221" s="637">
        <v>0</v>
      </c>
      <c r="H221" s="637">
        <v>0</v>
      </c>
      <c r="I221" s="637">
        <v>0.02</v>
      </c>
      <c r="J221" s="637">
        <v>0.05</v>
      </c>
      <c r="K221" s="637">
        <v>0.05</v>
      </c>
      <c r="L221" s="637">
        <v>0.05</v>
      </c>
      <c r="M221" s="641">
        <v>0.05</v>
      </c>
      <c r="N221" s="641">
        <v>0.05</v>
      </c>
      <c r="O221" s="641">
        <v>0.05</v>
      </c>
      <c r="P221" s="641">
        <v>0.05</v>
      </c>
      <c r="Q221" s="641">
        <v>0.05</v>
      </c>
      <c r="R221" s="641">
        <v>0.05</v>
      </c>
      <c r="S221" s="641">
        <v>0.05</v>
      </c>
      <c r="T221" s="641">
        <v>0.05</v>
      </c>
      <c r="U221" s="641">
        <v>0.05</v>
      </c>
      <c r="V221" s="641">
        <v>0.05</v>
      </c>
      <c r="W221" s="641">
        <v>0.05</v>
      </c>
      <c r="X221" s="641">
        <v>0.05</v>
      </c>
      <c r="Y221" s="641">
        <v>0.05</v>
      </c>
      <c r="Z221" s="641">
        <v>0.05</v>
      </c>
      <c r="AA221" s="641">
        <v>0.05</v>
      </c>
      <c r="AB221" s="641">
        <v>0.05</v>
      </c>
      <c r="AC221" s="641">
        <v>0.05</v>
      </c>
      <c r="AD221" s="641">
        <v>0.05</v>
      </c>
      <c r="AE221" s="641">
        <v>0.05</v>
      </c>
      <c r="AF221" s="641">
        <v>0.05</v>
      </c>
      <c r="AG221" s="641">
        <v>0.05</v>
      </c>
      <c r="AH221" s="641">
        <v>0.05</v>
      </c>
      <c r="AI221" s="641">
        <v>0.05</v>
      </c>
      <c r="AJ221" s="641">
        <v>0.05</v>
      </c>
      <c r="AK221" s="641">
        <v>0.05</v>
      </c>
      <c r="AL221" s="641"/>
      <c r="AM221" s="641"/>
      <c r="AN221" s="641"/>
      <c r="AO221" s="641"/>
      <c r="AP221" s="641"/>
      <c r="AQ221" s="641"/>
      <c r="AR221" s="641"/>
      <c r="AS221" s="641"/>
      <c r="AT221" s="641"/>
      <c r="AU221" s="641"/>
      <c r="AV221" s="641"/>
      <c r="AW221" s="641"/>
      <c r="AX221" s="641"/>
      <c r="AY221" s="641"/>
      <c r="AZ221" s="641"/>
      <c r="BA221" s="641"/>
      <c r="BB221" s="641"/>
      <c r="BC221" s="641"/>
      <c r="BD221" s="641"/>
      <c r="BE221" s="641"/>
      <c r="BF221" s="641"/>
      <c r="BG221" s="641"/>
      <c r="BH221" s="641"/>
      <c r="BI221" s="641"/>
      <c r="BJ221" s="641"/>
      <c r="BK221" s="641"/>
      <c r="BL221" s="641"/>
      <c r="BM221" s="641"/>
      <c r="BN221" s="641"/>
      <c r="BO221" s="641"/>
      <c r="BP221" s="641"/>
      <c r="BQ221" s="641"/>
      <c r="BR221" s="641"/>
      <c r="BS221" s="641"/>
      <c r="BT221" s="641"/>
      <c r="BU221" s="641"/>
      <c r="BV221" s="641"/>
      <c r="BW221" s="641"/>
      <c r="BX221" s="641"/>
      <c r="BY221" s="641"/>
      <c r="BZ221" s="641"/>
      <c r="CA221" s="641"/>
      <c r="CB221" s="641"/>
      <c r="CC221" s="641"/>
      <c r="CD221" s="641"/>
      <c r="CE221" s="641"/>
      <c r="CF221" s="641"/>
      <c r="CG221" s="641"/>
      <c r="CH221" s="641"/>
      <c r="CI221" s="642"/>
      <c r="CK221" s="631"/>
    </row>
    <row r="222" spans="1:89" s="63" customFormat="1" x14ac:dyDescent="0.2">
      <c r="A222" s="57"/>
      <c r="B222" s="942" t="s">
        <v>385</v>
      </c>
      <c r="C222" s="943" t="s">
        <v>294</v>
      </c>
      <c r="D222" s="943" t="s">
        <v>386</v>
      </c>
      <c r="E222" s="944" t="s">
        <v>141</v>
      </c>
      <c r="F222" s="939">
        <v>2</v>
      </c>
      <c r="G222" s="644">
        <f>(G211+G213)-(G220+G221)</f>
        <v>9</v>
      </c>
      <c r="H222" s="644">
        <f t="shared" ref="H222:BS222" si="153">(H211+H213)-(H220+H221)</f>
        <v>8.9600000000000009</v>
      </c>
      <c r="I222" s="644">
        <f t="shared" si="153"/>
        <v>8.9700000000000006</v>
      </c>
      <c r="J222" s="644">
        <f t="shared" si="153"/>
        <v>8.9438999999999993</v>
      </c>
      <c r="K222" s="644">
        <f t="shared" si="153"/>
        <v>8.9438999999999993</v>
      </c>
      <c r="L222" s="644">
        <f t="shared" si="153"/>
        <v>8.9438999999999993</v>
      </c>
      <c r="M222" s="649">
        <f t="shared" si="153"/>
        <v>7.4439000000000002</v>
      </c>
      <c r="N222" s="649">
        <f t="shared" si="153"/>
        <v>7.4439000000000002</v>
      </c>
      <c r="O222" s="649">
        <f t="shared" si="153"/>
        <v>7.4439000000000002</v>
      </c>
      <c r="P222" s="649">
        <f t="shared" si="153"/>
        <v>7.4439000000000002</v>
      </c>
      <c r="Q222" s="649">
        <f t="shared" si="153"/>
        <v>7.4439000000000002</v>
      </c>
      <c r="R222" s="649">
        <f t="shared" si="153"/>
        <v>6.6039000000000003</v>
      </c>
      <c r="S222" s="649">
        <f t="shared" si="153"/>
        <v>6.6039000000000003</v>
      </c>
      <c r="T222" s="649">
        <f t="shared" si="153"/>
        <v>6.6039000000000003</v>
      </c>
      <c r="U222" s="649">
        <f t="shared" si="153"/>
        <v>6.6039000000000003</v>
      </c>
      <c r="V222" s="649">
        <f t="shared" si="153"/>
        <v>6.6039000000000003</v>
      </c>
      <c r="W222" s="649">
        <f t="shared" si="153"/>
        <v>6.6039000000000003</v>
      </c>
      <c r="X222" s="649">
        <f t="shared" si="153"/>
        <v>6.6039000000000003</v>
      </c>
      <c r="Y222" s="649">
        <f t="shared" si="153"/>
        <v>6.6039000000000003</v>
      </c>
      <c r="Z222" s="649">
        <f t="shared" si="153"/>
        <v>6.6039000000000003</v>
      </c>
      <c r="AA222" s="649">
        <f t="shared" si="153"/>
        <v>6.6039000000000003</v>
      </c>
      <c r="AB222" s="649">
        <f t="shared" si="153"/>
        <v>6.6039000000000003</v>
      </c>
      <c r="AC222" s="649">
        <f t="shared" si="153"/>
        <v>6.6039000000000003</v>
      </c>
      <c r="AD222" s="649">
        <f t="shared" si="153"/>
        <v>6.6039000000000003</v>
      </c>
      <c r="AE222" s="649">
        <f t="shared" si="153"/>
        <v>6.6039000000000003</v>
      </c>
      <c r="AF222" s="649">
        <f t="shared" si="153"/>
        <v>6.6039000000000003</v>
      </c>
      <c r="AG222" s="649">
        <f t="shared" si="153"/>
        <v>6.6039000000000003</v>
      </c>
      <c r="AH222" s="649">
        <f t="shared" si="153"/>
        <v>6.6039000000000003</v>
      </c>
      <c r="AI222" s="649">
        <f t="shared" si="153"/>
        <v>6.6039000000000003</v>
      </c>
      <c r="AJ222" s="649">
        <f t="shared" si="153"/>
        <v>6.6039000000000003</v>
      </c>
      <c r="AK222" s="649">
        <f t="shared" si="153"/>
        <v>6.6039000000000003</v>
      </c>
      <c r="AL222" s="649">
        <f t="shared" si="153"/>
        <v>0</v>
      </c>
      <c r="AM222" s="649">
        <f t="shared" si="153"/>
        <v>0</v>
      </c>
      <c r="AN222" s="649">
        <f t="shared" si="153"/>
        <v>0</v>
      </c>
      <c r="AO222" s="649">
        <f t="shared" si="153"/>
        <v>0</v>
      </c>
      <c r="AP222" s="649">
        <f t="shared" si="153"/>
        <v>0</v>
      </c>
      <c r="AQ222" s="649">
        <f t="shared" si="153"/>
        <v>0</v>
      </c>
      <c r="AR222" s="649">
        <f t="shared" si="153"/>
        <v>0</v>
      </c>
      <c r="AS222" s="649">
        <f t="shared" si="153"/>
        <v>0</v>
      </c>
      <c r="AT222" s="649">
        <f t="shared" si="153"/>
        <v>0</v>
      </c>
      <c r="AU222" s="649">
        <f t="shared" si="153"/>
        <v>0</v>
      </c>
      <c r="AV222" s="649">
        <f t="shared" si="153"/>
        <v>0</v>
      </c>
      <c r="AW222" s="649">
        <f t="shared" si="153"/>
        <v>0</v>
      </c>
      <c r="AX222" s="649">
        <f t="shared" si="153"/>
        <v>0</v>
      </c>
      <c r="AY222" s="649">
        <f t="shared" si="153"/>
        <v>0</v>
      </c>
      <c r="AZ222" s="649">
        <f t="shared" si="153"/>
        <v>0</v>
      </c>
      <c r="BA222" s="649">
        <f t="shared" si="153"/>
        <v>0</v>
      </c>
      <c r="BB222" s="649">
        <f t="shared" si="153"/>
        <v>0</v>
      </c>
      <c r="BC222" s="649">
        <f t="shared" si="153"/>
        <v>0</v>
      </c>
      <c r="BD222" s="649">
        <f t="shared" si="153"/>
        <v>0</v>
      </c>
      <c r="BE222" s="649">
        <f t="shared" si="153"/>
        <v>0</v>
      </c>
      <c r="BF222" s="649">
        <f t="shared" si="153"/>
        <v>0</v>
      </c>
      <c r="BG222" s="649">
        <f t="shared" si="153"/>
        <v>0</v>
      </c>
      <c r="BH222" s="649">
        <f t="shared" si="153"/>
        <v>0</v>
      </c>
      <c r="BI222" s="649">
        <f t="shared" si="153"/>
        <v>0</v>
      </c>
      <c r="BJ222" s="649">
        <f t="shared" si="153"/>
        <v>0</v>
      </c>
      <c r="BK222" s="649">
        <f t="shared" si="153"/>
        <v>0</v>
      </c>
      <c r="BL222" s="649">
        <f t="shared" si="153"/>
        <v>0</v>
      </c>
      <c r="BM222" s="649">
        <f t="shared" si="153"/>
        <v>0</v>
      </c>
      <c r="BN222" s="649">
        <f t="shared" si="153"/>
        <v>0</v>
      </c>
      <c r="BO222" s="649">
        <f t="shared" si="153"/>
        <v>0</v>
      </c>
      <c r="BP222" s="649">
        <f t="shared" si="153"/>
        <v>0</v>
      </c>
      <c r="BQ222" s="649">
        <f t="shared" si="153"/>
        <v>0</v>
      </c>
      <c r="BR222" s="649">
        <f t="shared" si="153"/>
        <v>0</v>
      </c>
      <c r="BS222" s="649">
        <f t="shared" si="153"/>
        <v>0</v>
      </c>
      <c r="BT222" s="649">
        <f t="shared" ref="BT222:CI222" si="154">(BT211+BT213)-(BT220+BT221)</f>
        <v>0</v>
      </c>
      <c r="BU222" s="649">
        <f t="shared" si="154"/>
        <v>0</v>
      </c>
      <c r="BV222" s="649">
        <f t="shared" si="154"/>
        <v>0</v>
      </c>
      <c r="BW222" s="649">
        <f t="shared" si="154"/>
        <v>0</v>
      </c>
      <c r="BX222" s="649">
        <f t="shared" si="154"/>
        <v>0</v>
      </c>
      <c r="BY222" s="649">
        <f t="shared" si="154"/>
        <v>0</v>
      </c>
      <c r="BZ222" s="649">
        <f t="shared" si="154"/>
        <v>0</v>
      </c>
      <c r="CA222" s="649">
        <f t="shared" si="154"/>
        <v>0</v>
      </c>
      <c r="CB222" s="649">
        <f t="shared" si="154"/>
        <v>0</v>
      </c>
      <c r="CC222" s="649">
        <f t="shared" si="154"/>
        <v>0</v>
      </c>
      <c r="CD222" s="649">
        <f t="shared" si="154"/>
        <v>0</v>
      </c>
      <c r="CE222" s="649">
        <f t="shared" si="154"/>
        <v>0</v>
      </c>
      <c r="CF222" s="649">
        <f t="shared" si="154"/>
        <v>0</v>
      </c>
      <c r="CG222" s="649">
        <f t="shared" si="154"/>
        <v>0</v>
      </c>
      <c r="CH222" s="649">
        <f t="shared" si="154"/>
        <v>0</v>
      </c>
      <c r="CI222" s="645">
        <f t="shared" si="154"/>
        <v>0</v>
      </c>
      <c r="CK222" s="631"/>
    </row>
    <row r="223" spans="1:89" s="63" customFormat="1" ht="15" thickBot="1" x14ac:dyDescent="0.25">
      <c r="A223" s="57"/>
      <c r="B223" s="945" t="s">
        <v>387</v>
      </c>
      <c r="C223" s="946" t="s">
        <v>297</v>
      </c>
      <c r="D223" s="946" t="s">
        <v>388</v>
      </c>
      <c r="E223" s="947" t="s">
        <v>141</v>
      </c>
      <c r="F223" s="948">
        <v>2</v>
      </c>
      <c r="G223" s="656">
        <f>G222+SUM(G207:G210)</f>
        <v>7.1</v>
      </c>
      <c r="H223" s="656">
        <f t="shared" ref="H223:BS223" si="155">H222+SUM(H207:H210)</f>
        <v>6.7700000000000014</v>
      </c>
      <c r="I223" s="656">
        <f t="shared" si="155"/>
        <v>7.24</v>
      </c>
      <c r="J223" s="656">
        <f t="shared" si="155"/>
        <v>7.1438999999999995</v>
      </c>
      <c r="K223" s="656">
        <f t="shared" si="155"/>
        <v>7.1358999999999995</v>
      </c>
      <c r="L223" s="656">
        <f t="shared" si="155"/>
        <v>7.1278999999999995</v>
      </c>
      <c r="M223" s="656">
        <f t="shared" si="155"/>
        <v>5.6199000000000003</v>
      </c>
      <c r="N223" s="656">
        <f t="shared" si="155"/>
        <v>5.6119000000000003</v>
      </c>
      <c r="O223" s="656">
        <f t="shared" si="155"/>
        <v>5.6039000000000003</v>
      </c>
      <c r="P223" s="656">
        <f t="shared" si="155"/>
        <v>5.5959000000000003</v>
      </c>
      <c r="Q223" s="656">
        <f t="shared" si="155"/>
        <v>5.5879000000000003</v>
      </c>
      <c r="R223" s="656">
        <f t="shared" si="155"/>
        <v>4.7399000000000004</v>
      </c>
      <c r="S223" s="656">
        <f t="shared" si="155"/>
        <v>4.7319000000000004</v>
      </c>
      <c r="T223" s="656">
        <f t="shared" si="155"/>
        <v>4.7239000000000004</v>
      </c>
      <c r="U223" s="656">
        <f t="shared" si="155"/>
        <v>4.7159000000000004</v>
      </c>
      <c r="V223" s="656">
        <f t="shared" si="155"/>
        <v>4.7079000000000004</v>
      </c>
      <c r="W223" s="656">
        <f t="shared" si="155"/>
        <v>4.6999000000000004</v>
      </c>
      <c r="X223" s="656">
        <f t="shared" si="155"/>
        <v>4.6919000000000004</v>
      </c>
      <c r="Y223" s="656">
        <f t="shared" si="155"/>
        <v>4.6839000000000004</v>
      </c>
      <c r="Z223" s="656">
        <f t="shared" si="155"/>
        <v>4.6759000000000004</v>
      </c>
      <c r="AA223" s="656">
        <f t="shared" si="155"/>
        <v>4.6679000000000004</v>
      </c>
      <c r="AB223" s="656">
        <f t="shared" si="155"/>
        <v>4.6599000000000004</v>
      </c>
      <c r="AC223" s="656">
        <f t="shared" si="155"/>
        <v>4.6519000000000004</v>
      </c>
      <c r="AD223" s="656">
        <f t="shared" si="155"/>
        <v>4.6439000000000004</v>
      </c>
      <c r="AE223" s="656">
        <f t="shared" si="155"/>
        <v>4.6359000000000004</v>
      </c>
      <c r="AF223" s="656">
        <f t="shared" si="155"/>
        <v>4.6279000000000003</v>
      </c>
      <c r="AG223" s="656">
        <f t="shared" si="155"/>
        <v>4.6199000000000003</v>
      </c>
      <c r="AH223" s="656">
        <f t="shared" si="155"/>
        <v>4.6119000000000003</v>
      </c>
      <c r="AI223" s="656">
        <f t="shared" si="155"/>
        <v>4.6039000000000003</v>
      </c>
      <c r="AJ223" s="656">
        <f t="shared" si="155"/>
        <v>4.5959000000000003</v>
      </c>
      <c r="AK223" s="656">
        <f t="shared" si="155"/>
        <v>4.5879000000000003</v>
      </c>
      <c r="AL223" s="656">
        <f t="shared" si="155"/>
        <v>0</v>
      </c>
      <c r="AM223" s="656">
        <f t="shared" si="155"/>
        <v>0</v>
      </c>
      <c r="AN223" s="656">
        <f t="shared" si="155"/>
        <v>0</v>
      </c>
      <c r="AO223" s="656">
        <f t="shared" si="155"/>
        <v>0</v>
      </c>
      <c r="AP223" s="656">
        <f t="shared" si="155"/>
        <v>0</v>
      </c>
      <c r="AQ223" s="656">
        <f t="shared" si="155"/>
        <v>0</v>
      </c>
      <c r="AR223" s="656">
        <f t="shared" si="155"/>
        <v>0</v>
      </c>
      <c r="AS223" s="656">
        <f t="shared" si="155"/>
        <v>0</v>
      </c>
      <c r="AT223" s="656">
        <f t="shared" si="155"/>
        <v>0</v>
      </c>
      <c r="AU223" s="656">
        <f t="shared" si="155"/>
        <v>0</v>
      </c>
      <c r="AV223" s="656">
        <f t="shared" si="155"/>
        <v>0</v>
      </c>
      <c r="AW223" s="656">
        <f t="shared" si="155"/>
        <v>0</v>
      </c>
      <c r="AX223" s="656">
        <f t="shared" si="155"/>
        <v>0</v>
      </c>
      <c r="AY223" s="656">
        <f t="shared" si="155"/>
        <v>0</v>
      </c>
      <c r="AZ223" s="656">
        <f t="shared" si="155"/>
        <v>0</v>
      </c>
      <c r="BA223" s="656">
        <f t="shared" si="155"/>
        <v>0</v>
      </c>
      <c r="BB223" s="656">
        <f t="shared" si="155"/>
        <v>0</v>
      </c>
      <c r="BC223" s="656">
        <f t="shared" si="155"/>
        <v>0</v>
      </c>
      <c r="BD223" s="656">
        <f t="shared" si="155"/>
        <v>0</v>
      </c>
      <c r="BE223" s="656">
        <f t="shared" si="155"/>
        <v>0</v>
      </c>
      <c r="BF223" s="656">
        <f t="shared" si="155"/>
        <v>0</v>
      </c>
      <c r="BG223" s="656">
        <f t="shared" si="155"/>
        <v>0</v>
      </c>
      <c r="BH223" s="656">
        <f t="shared" si="155"/>
        <v>0</v>
      </c>
      <c r="BI223" s="656">
        <f t="shared" si="155"/>
        <v>0</v>
      </c>
      <c r="BJ223" s="656">
        <f t="shared" si="155"/>
        <v>0</v>
      </c>
      <c r="BK223" s="656">
        <f t="shared" si="155"/>
        <v>0</v>
      </c>
      <c r="BL223" s="656">
        <f t="shared" si="155"/>
        <v>0</v>
      </c>
      <c r="BM223" s="656">
        <f t="shared" si="155"/>
        <v>0</v>
      </c>
      <c r="BN223" s="656">
        <f t="shared" si="155"/>
        <v>0</v>
      </c>
      <c r="BO223" s="656">
        <f t="shared" si="155"/>
        <v>0</v>
      </c>
      <c r="BP223" s="656">
        <f t="shared" si="155"/>
        <v>0</v>
      </c>
      <c r="BQ223" s="656">
        <f t="shared" si="155"/>
        <v>0</v>
      </c>
      <c r="BR223" s="656">
        <f t="shared" si="155"/>
        <v>0</v>
      </c>
      <c r="BS223" s="656">
        <f t="shared" si="155"/>
        <v>0</v>
      </c>
      <c r="BT223" s="656">
        <f t="shared" ref="BT223:CI223" si="156">BT222+SUM(BT207:BT210)</f>
        <v>0</v>
      </c>
      <c r="BU223" s="656">
        <f t="shared" si="156"/>
        <v>0</v>
      </c>
      <c r="BV223" s="656">
        <f t="shared" si="156"/>
        <v>0</v>
      </c>
      <c r="BW223" s="656">
        <f t="shared" si="156"/>
        <v>0</v>
      </c>
      <c r="BX223" s="656">
        <f t="shared" si="156"/>
        <v>0</v>
      </c>
      <c r="BY223" s="656">
        <f t="shared" si="156"/>
        <v>0</v>
      </c>
      <c r="BZ223" s="656">
        <f t="shared" si="156"/>
        <v>0</v>
      </c>
      <c r="CA223" s="656">
        <f t="shared" si="156"/>
        <v>0</v>
      </c>
      <c r="CB223" s="656">
        <f t="shared" si="156"/>
        <v>0</v>
      </c>
      <c r="CC223" s="656">
        <f t="shared" si="156"/>
        <v>0</v>
      </c>
      <c r="CD223" s="656">
        <f t="shared" si="156"/>
        <v>0</v>
      </c>
      <c r="CE223" s="656">
        <f t="shared" si="156"/>
        <v>0</v>
      </c>
      <c r="CF223" s="656">
        <f t="shared" si="156"/>
        <v>0</v>
      </c>
      <c r="CG223" s="656">
        <f t="shared" si="156"/>
        <v>0</v>
      </c>
      <c r="CH223" s="656">
        <f t="shared" si="156"/>
        <v>0</v>
      </c>
      <c r="CI223" s="656">
        <f t="shared" si="156"/>
        <v>0</v>
      </c>
      <c r="CK223" s="631"/>
    </row>
    <row r="224" spans="1:89" s="63" customFormat="1" x14ac:dyDescent="0.2">
      <c r="A224" s="57"/>
      <c r="B224" s="949" t="s">
        <v>389</v>
      </c>
      <c r="C224" s="950" t="s">
        <v>390</v>
      </c>
      <c r="D224" s="955" t="s">
        <v>685</v>
      </c>
      <c r="E224" s="951" t="s">
        <v>141</v>
      </c>
      <c r="F224" s="952">
        <v>2</v>
      </c>
      <c r="G224" s="628">
        <v>0.42</v>
      </c>
      <c r="H224" s="628">
        <v>0.46</v>
      </c>
      <c r="I224" s="628">
        <v>0.4</v>
      </c>
      <c r="J224" s="628">
        <v>0.47</v>
      </c>
      <c r="K224" s="628">
        <v>2.8129999999999997</v>
      </c>
      <c r="L224" s="628">
        <v>2.819</v>
      </c>
      <c r="M224" s="629">
        <v>2.8250000000000002</v>
      </c>
      <c r="N224" s="629">
        <v>2.8310000000000004</v>
      </c>
      <c r="O224" s="629">
        <v>2.8370000000000002</v>
      </c>
      <c r="P224" s="629">
        <v>2.8430000000000004</v>
      </c>
      <c r="Q224" s="629">
        <v>2.8490000000000006</v>
      </c>
      <c r="R224" s="629">
        <v>2.8550000000000004</v>
      </c>
      <c r="S224" s="629">
        <v>2.8610000000000007</v>
      </c>
      <c r="T224" s="629">
        <v>2.8670000000000009</v>
      </c>
      <c r="U224" s="629">
        <v>2.8730000000000011</v>
      </c>
      <c r="V224" s="629">
        <v>2.8790000000000013</v>
      </c>
      <c r="W224" s="629">
        <v>2.8850000000000011</v>
      </c>
      <c r="X224" s="629">
        <v>2.8910000000000013</v>
      </c>
      <c r="Y224" s="629">
        <v>2.8970000000000016</v>
      </c>
      <c r="Z224" s="629">
        <v>2.9030000000000014</v>
      </c>
      <c r="AA224" s="629">
        <v>2.9090000000000016</v>
      </c>
      <c r="AB224" s="629">
        <v>2.9150000000000018</v>
      </c>
      <c r="AC224" s="629">
        <v>2.921000000000002</v>
      </c>
      <c r="AD224" s="629">
        <v>2.9270000000000023</v>
      </c>
      <c r="AE224" s="629">
        <v>2.933000000000002</v>
      </c>
      <c r="AF224" s="629">
        <v>2.9390000000000023</v>
      </c>
      <c r="AG224" s="629">
        <v>2.9450000000000025</v>
      </c>
      <c r="AH224" s="629">
        <v>2.9510000000000023</v>
      </c>
      <c r="AI224" s="629">
        <v>2.9570000000000025</v>
      </c>
      <c r="AJ224" s="629">
        <v>2.9630000000000027</v>
      </c>
      <c r="AK224" s="629">
        <v>2.969000000000003</v>
      </c>
      <c r="AL224" s="629"/>
      <c r="AM224" s="629"/>
      <c r="AN224" s="629"/>
      <c r="AO224" s="629"/>
      <c r="AP224" s="629"/>
      <c r="AQ224" s="629"/>
      <c r="AR224" s="629"/>
      <c r="AS224" s="629"/>
      <c r="AT224" s="629"/>
      <c r="AU224" s="629"/>
      <c r="AV224" s="629"/>
      <c r="AW224" s="629"/>
      <c r="AX224" s="629"/>
      <c r="AY224" s="629"/>
      <c r="AZ224" s="629"/>
      <c r="BA224" s="629"/>
      <c r="BB224" s="629"/>
      <c r="BC224" s="629"/>
      <c r="BD224" s="629"/>
      <c r="BE224" s="629"/>
      <c r="BF224" s="629"/>
      <c r="BG224" s="629"/>
      <c r="BH224" s="629"/>
      <c r="BI224" s="629"/>
      <c r="BJ224" s="629"/>
      <c r="BK224" s="629"/>
      <c r="BL224" s="629"/>
      <c r="BM224" s="629"/>
      <c r="BN224" s="629"/>
      <c r="BO224" s="629"/>
      <c r="BP224" s="629"/>
      <c r="BQ224" s="629"/>
      <c r="BR224" s="629"/>
      <c r="BS224" s="629"/>
      <c r="BT224" s="629"/>
      <c r="BU224" s="629"/>
      <c r="BV224" s="629"/>
      <c r="BW224" s="629"/>
      <c r="BX224" s="629"/>
      <c r="BY224" s="629"/>
      <c r="BZ224" s="629"/>
      <c r="CA224" s="629"/>
      <c r="CB224" s="629"/>
      <c r="CC224" s="629"/>
      <c r="CD224" s="629"/>
      <c r="CE224" s="629"/>
      <c r="CF224" s="629"/>
      <c r="CG224" s="629"/>
      <c r="CH224" s="629"/>
      <c r="CI224" s="630"/>
      <c r="CK224" s="631"/>
    </row>
    <row r="225" spans="1:89" s="63" customFormat="1" x14ac:dyDescent="0.2">
      <c r="A225" s="57"/>
      <c r="B225" s="953" t="s">
        <v>391</v>
      </c>
      <c r="C225" s="954" t="s">
        <v>607</v>
      </c>
      <c r="D225" s="955" t="s">
        <v>78</v>
      </c>
      <c r="E225" s="956" t="s">
        <v>141</v>
      </c>
      <c r="F225" s="957">
        <v>2</v>
      </c>
      <c r="G225" s="1133">
        <v>0</v>
      </c>
      <c r="H225" s="1133">
        <v>0</v>
      </c>
      <c r="I225" s="1133">
        <v>0</v>
      </c>
      <c r="J225" s="1133">
        <v>0</v>
      </c>
      <c r="K225" s="1133">
        <v>0</v>
      </c>
      <c r="L225" s="1133">
        <v>0</v>
      </c>
      <c r="M225" s="1134">
        <v>0</v>
      </c>
      <c r="N225" s="1134">
        <v>0</v>
      </c>
      <c r="O225" s="1134">
        <v>0</v>
      </c>
      <c r="P225" s="1134">
        <v>0</v>
      </c>
      <c r="Q225" s="1134">
        <v>0</v>
      </c>
      <c r="R225" s="1134">
        <v>0</v>
      </c>
      <c r="S225" s="1134">
        <v>0</v>
      </c>
      <c r="T225" s="1134">
        <v>0</v>
      </c>
      <c r="U225" s="1134">
        <v>0</v>
      </c>
      <c r="V225" s="1134">
        <v>0</v>
      </c>
      <c r="W225" s="1134">
        <v>0</v>
      </c>
      <c r="X225" s="1134">
        <v>0</v>
      </c>
      <c r="Y225" s="1134">
        <v>0</v>
      </c>
      <c r="Z225" s="1134">
        <v>0</v>
      </c>
      <c r="AA225" s="1134">
        <v>0</v>
      </c>
      <c r="AB225" s="1134">
        <v>0</v>
      </c>
      <c r="AC225" s="1134">
        <v>0</v>
      </c>
      <c r="AD225" s="1134">
        <v>0</v>
      </c>
      <c r="AE225" s="1134">
        <v>0</v>
      </c>
      <c r="AF225" s="1134">
        <v>0</v>
      </c>
      <c r="AG225" s="1134">
        <v>0</v>
      </c>
      <c r="AH225" s="1134">
        <v>0</v>
      </c>
      <c r="AI225" s="1134">
        <v>0</v>
      </c>
      <c r="AJ225" s="1134">
        <v>0</v>
      </c>
      <c r="AK225" s="1134">
        <v>0</v>
      </c>
      <c r="AL225" s="1134"/>
      <c r="AM225" s="1134"/>
      <c r="AN225" s="1134"/>
      <c r="AO225" s="1134"/>
      <c r="AP225" s="1134"/>
      <c r="AQ225" s="1134"/>
      <c r="AR225" s="1134"/>
      <c r="AS225" s="1134"/>
      <c r="AT225" s="1134"/>
      <c r="AU225" s="1134"/>
      <c r="AV225" s="1134"/>
      <c r="AW225" s="1134"/>
      <c r="AX225" s="1134"/>
      <c r="AY225" s="1134"/>
      <c r="AZ225" s="1134"/>
      <c r="BA225" s="1134"/>
      <c r="BB225" s="1134"/>
      <c r="BC225" s="1134"/>
      <c r="BD225" s="1134"/>
      <c r="BE225" s="1134"/>
      <c r="BF225" s="1134"/>
      <c r="BG225" s="1134"/>
      <c r="BH225" s="1134"/>
      <c r="BI225" s="1134"/>
      <c r="BJ225" s="1134"/>
      <c r="BK225" s="1134"/>
      <c r="BL225" s="1134"/>
      <c r="BM225" s="1134"/>
      <c r="BN225" s="1134"/>
      <c r="BO225" s="1134"/>
      <c r="BP225" s="1134"/>
      <c r="BQ225" s="1134"/>
      <c r="BR225" s="1134"/>
      <c r="BS225" s="1134"/>
      <c r="BT225" s="1134"/>
      <c r="BU225" s="1134"/>
      <c r="BV225" s="1134"/>
      <c r="BW225" s="1134"/>
      <c r="BX225" s="1134"/>
      <c r="BY225" s="1134"/>
      <c r="BZ225" s="1134"/>
      <c r="CA225" s="1134"/>
      <c r="CB225" s="1134"/>
      <c r="CC225" s="1134"/>
      <c r="CD225" s="1134"/>
      <c r="CE225" s="1134"/>
      <c r="CF225" s="1134"/>
      <c r="CG225" s="1134"/>
      <c r="CH225" s="1134"/>
      <c r="CI225" s="1135"/>
      <c r="CK225" s="631"/>
    </row>
    <row r="226" spans="1:89" s="63" customFormat="1" x14ac:dyDescent="0.2">
      <c r="A226" s="57"/>
      <c r="B226" s="953" t="s">
        <v>393</v>
      </c>
      <c r="C226" s="954" t="s">
        <v>394</v>
      </c>
      <c r="D226" s="955" t="s">
        <v>685</v>
      </c>
      <c r="E226" s="956" t="s">
        <v>141</v>
      </c>
      <c r="F226" s="957">
        <v>2</v>
      </c>
      <c r="G226" s="637">
        <v>2.74</v>
      </c>
      <c r="H226" s="637">
        <v>1.91</v>
      </c>
      <c r="I226" s="637">
        <v>2.09</v>
      </c>
      <c r="J226" s="637">
        <v>2.84</v>
      </c>
      <c r="K226" s="637">
        <v>0</v>
      </c>
      <c r="L226" s="637">
        <v>0</v>
      </c>
      <c r="M226" s="641">
        <v>0</v>
      </c>
      <c r="N226" s="641">
        <v>0</v>
      </c>
      <c r="O226" s="641">
        <v>0</v>
      </c>
      <c r="P226" s="641">
        <v>0</v>
      </c>
      <c r="Q226" s="641">
        <v>0</v>
      </c>
      <c r="R226" s="641">
        <v>0</v>
      </c>
      <c r="S226" s="641">
        <v>0</v>
      </c>
      <c r="T226" s="641">
        <v>0</v>
      </c>
      <c r="U226" s="641">
        <v>0</v>
      </c>
      <c r="V226" s="641">
        <v>0</v>
      </c>
      <c r="W226" s="641">
        <v>0</v>
      </c>
      <c r="X226" s="641">
        <v>0</v>
      </c>
      <c r="Y226" s="641">
        <v>0</v>
      </c>
      <c r="Z226" s="641">
        <v>0</v>
      </c>
      <c r="AA226" s="641">
        <v>0</v>
      </c>
      <c r="AB226" s="641">
        <v>0</v>
      </c>
      <c r="AC226" s="641">
        <v>0</v>
      </c>
      <c r="AD226" s="641">
        <v>0</v>
      </c>
      <c r="AE226" s="641">
        <v>0</v>
      </c>
      <c r="AF226" s="641">
        <v>0</v>
      </c>
      <c r="AG226" s="641">
        <v>0</v>
      </c>
      <c r="AH226" s="641">
        <v>0</v>
      </c>
      <c r="AI226" s="641">
        <v>0</v>
      </c>
      <c r="AJ226" s="641">
        <v>0</v>
      </c>
      <c r="AK226" s="641">
        <v>0</v>
      </c>
      <c r="AL226" s="641"/>
      <c r="AM226" s="641"/>
      <c r="AN226" s="641"/>
      <c r="AO226" s="641"/>
      <c r="AP226" s="641"/>
      <c r="AQ226" s="641"/>
      <c r="AR226" s="641"/>
      <c r="AS226" s="641"/>
      <c r="AT226" s="641"/>
      <c r="AU226" s="641"/>
      <c r="AV226" s="641"/>
      <c r="AW226" s="641"/>
      <c r="AX226" s="641"/>
      <c r="AY226" s="641"/>
      <c r="AZ226" s="641"/>
      <c r="BA226" s="641"/>
      <c r="BB226" s="641"/>
      <c r="BC226" s="641"/>
      <c r="BD226" s="641"/>
      <c r="BE226" s="641"/>
      <c r="BF226" s="641"/>
      <c r="BG226" s="641"/>
      <c r="BH226" s="641"/>
      <c r="BI226" s="641"/>
      <c r="BJ226" s="641"/>
      <c r="BK226" s="641"/>
      <c r="BL226" s="641"/>
      <c r="BM226" s="641"/>
      <c r="BN226" s="641"/>
      <c r="BO226" s="641"/>
      <c r="BP226" s="641"/>
      <c r="BQ226" s="641"/>
      <c r="BR226" s="641"/>
      <c r="BS226" s="641"/>
      <c r="BT226" s="641"/>
      <c r="BU226" s="641"/>
      <c r="BV226" s="641"/>
      <c r="BW226" s="641"/>
      <c r="BX226" s="641"/>
      <c r="BY226" s="641"/>
      <c r="BZ226" s="641"/>
      <c r="CA226" s="641"/>
      <c r="CB226" s="641"/>
      <c r="CC226" s="641"/>
      <c r="CD226" s="641"/>
      <c r="CE226" s="641"/>
      <c r="CF226" s="641"/>
      <c r="CG226" s="641"/>
      <c r="CH226" s="641"/>
      <c r="CI226" s="642"/>
      <c r="CK226" s="631"/>
    </row>
    <row r="227" spans="1:89" s="63" customFormat="1" x14ac:dyDescent="0.2">
      <c r="A227" s="57"/>
      <c r="B227" s="953" t="s">
        <v>395</v>
      </c>
      <c r="C227" s="954" t="s">
        <v>396</v>
      </c>
      <c r="D227" s="955" t="s">
        <v>685</v>
      </c>
      <c r="E227" s="956" t="s">
        <v>141</v>
      </c>
      <c r="F227" s="957">
        <v>2</v>
      </c>
      <c r="G227" s="637">
        <v>0.51</v>
      </c>
      <c r="H227" s="637">
        <v>0.7</v>
      </c>
      <c r="I227" s="637">
        <v>0.67</v>
      </c>
      <c r="J227" s="637">
        <v>0.73</v>
      </c>
      <c r="K227" s="637">
        <v>1.1599999999999999</v>
      </c>
      <c r="L227" s="637">
        <v>1.19</v>
      </c>
      <c r="M227" s="641">
        <v>1.22</v>
      </c>
      <c r="N227" s="641">
        <v>1.25</v>
      </c>
      <c r="O227" s="641">
        <v>1.26</v>
      </c>
      <c r="P227" s="641">
        <v>1.26</v>
      </c>
      <c r="Q227" s="641">
        <v>1.26</v>
      </c>
      <c r="R227" s="641">
        <v>1.26</v>
      </c>
      <c r="S227" s="641">
        <v>1.27</v>
      </c>
      <c r="T227" s="641">
        <v>1.27</v>
      </c>
      <c r="U227" s="641">
        <v>1.27</v>
      </c>
      <c r="V227" s="641">
        <v>1.28</v>
      </c>
      <c r="W227" s="641">
        <v>1.28</v>
      </c>
      <c r="X227" s="641">
        <v>1.28</v>
      </c>
      <c r="Y227" s="641">
        <v>1.29</v>
      </c>
      <c r="Z227" s="641">
        <v>1.29</v>
      </c>
      <c r="AA227" s="641">
        <v>1.29</v>
      </c>
      <c r="AB227" s="641">
        <v>1.29</v>
      </c>
      <c r="AC227" s="641">
        <v>1.3</v>
      </c>
      <c r="AD227" s="641">
        <v>1.3</v>
      </c>
      <c r="AE227" s="641">
        <v>1.3</v>
      </c>
      <c r="AF227" s="641">
        <v>1.31</v>
      </c>
      <c r="AG227" s="641">
        <v>1.31</v>
      </c>
      <c r="AH227" s="641">
        <v>1.31</v>
      </c>
      <c r="AI227" s="641">
        <v>1.32</v>
      </c>
      <c r="AJ227" s="641">
        <v>1.32</v>
      </c>
      <c r="AK227" s="641">
        <v>1.32</v>
      </c>
      <c r="AL227" s="641"/>
      <c r="AM227" s="641"/>
      <c r="AN227" s="641"/>
      <c r="AO227" s="641"/>
      <c r="AP227" s="641"/>
      <c r="AQ227" s="641"/>
      <c r="AR227" s="641"/>
      <c r="AS227" s="641"/>
      <c r="AT227" s="641"/>
      <c r="AU227" s="641"/>
      <c r="AV227" s="641"/>
      <c r="AW227" s="641"/>
      <c r="AX227" s="641"/>
      <c r="AY227" s="641"/>
      <c r="AZ227" s="641"/>
      <c r="BA227" s="641"/>
      <c r="BB227" s="641"/>
      <c r="BC227" s="641"/>
      <c r="BD227" s="641"/>
      <c r="BE227" s="641"/>
      <c r="BF227" s="641"/>
      <c r="BG227" s="641"/>
      <c r="BH227" s="641"/>
      <c r="BI227" s="641"/>
      <c r="BJ227" s="641"/>
      <c r="BK227" s="641"/>
      <c r="BL227" s="641"/>
      <c r="BM227" s="641"/>
      <c r="BN227" s="641"/>
      <c r="BO227" s="641"/>
      <c r="BP227" s="641"/>
      <c r="BQ227" s="641"/>
      <c r="BR227" s="641"/>
      <c r="BS227" s="641"/>
      <c r="BT227" s="641"/>
      <c r="BU227" s="641"/>
      <c r="BV227" s="641"/>
      <c r="BW227" s="641"/>
      <c r="BX227" s="641"/>
      <c r="BY227" s="641"/>
      <c r="BZ227" s="641"/>
      <c r="CA227" s="641"/>
      <c r="CB227" s="641"/>
      <c r="CC227" s="641"/>
      <c r="CD227" s="641"/>
      <c r="CE227" s="641"/>
      <c r="CF227" s="641"/>
      <c r="CG227" s="641"/>
      <c r="CH227" s="641"/>
      <c r="CI227" s="642"/>
      <c r="CK227" s="631"/>
    </row>
    <row r="228" spans="1:89" s="64" customFormat="1" x14ac:dyDescent="0.2">
      <c r="A228" s="57"/>
      <c r="B228" s="953" t="s">
        <v>397</v>
      </c>
      <c r="C228" s="954" t="s">
        <v>398</v>
      </c>
      <c r="D228" s="955" t="s">
        <v>685</v>
      </c>
      <c r="E228" s="956" t="s">
        <v>141</v>
      </c>
      <c r="F228" s="957">
        <v>2</v>
      </c>
      <c r="G228" s="637">
        <v>0.14000000000000001</v>
      </c>
      <c r="H228" s="637">
        <v>0.16</v>
      </c>
      <c r="I228" s="637">
        <v>0.08</v>
      </c>
      <c r="J228" s="637">
        <v>0.1</v>
      </c>
      <c r="K228" s="637">
        <v>0.2</v>
      </c>
      <c r="L228" s="637">
        <v>0.2</v>
      </c>
      <c r="M228" s="641">
        <v>0.2</v>
      </c>
      <c r="N228" s="641">
        <v>0.2</v>
      </c>
      <c r="O228" s="641">
        <v>0.2</v>
      </c>
      <c r="P228" s="641">
        <v>0.2</v>
      </c>
      <c r="Q228" s="641">
        <v>0.2</v>
      </c>
      <c r="R228" s="641">
        <v>0.2</v>
      </c>
      <c r="S228" s="641">
        <v>0.2</v>
      </c>
      <c r="T228" s="641">
        <v>0.2</v>
      </c>
      <c r="U228" s="641">
        <v>0.2</v>
      </c>
      <c r="V228" s="641">
        <v>0.2</v>
      </c>
      <c r="W228" s="641">
        <v>0.2</v>
      </c>
      <c r="X228" s="641">
        <v>0.2</v>
      </c>
      <c r="Y228" s="641">
        <v>0.2</v>
      </c>
      <c r="Z228" s="641">
        <v>0.2</v>
      </c>
      <c r="AA228" s="641">
        <v>0.2</v>
      </c>
      <c r="AB228" s="641">
        <v>0.2</v>
      </c>
      <c r="AC228" s="641">
        <v>0.2</v>
      </c>
      <c r="AD228" s="641">
        <v>0.2</v>
      </c>
      <c r="AE228" s="641">
        <v>0.2</v>
      </c>
      <c r="AF228" s="641">
        <v>0.2</v>
      </c>
      <c r="AG228" s="641">
        <v>0.2</v>
      </c>
      <c r="AH228" s="641">
        <v>0.2</v>
      </c>
      <c r="AI228" s="641">
        <v>0.2</v>
      </c>
      <c r="AJ228" s="641">
        <v>0.2</v>
      </c>
      <c r="AK228" s="641">
        <v>0.2</v>
      </c>
      <c r="AL228" s="641"/>
      <c r="AM228" s="641"/>
      <c r="AN228" s="641"/>
      <c r="AO228" s="641"/>
      <c r="AP228" s="641"/>
      <c r="AQ228" s="641"/>
      <c r="AR228" s="641"/>
      <c r="AS228" s="641"/>
      <c r="AT228" s="641"/>
      <c r="AU228" s="641"/>
      <c r="AV228" s="641"/>
      <c r="AW228" s="641"/>
      <c r="AX228" s="641"/>
      <c r="AY228" s="641"/>
      <c r="AZ228" s="641"/>
      <c r="BA228" s="641"/>
      <c r="BB228" s="641"/>
      <c r="BC228" s="641"/>
      <c r="BD228" s="641"/>
      <c r="BE228" s="641"/>
      <c r="BF228" s="641"/>
      <c r="BG228" s="641"/>
      <c r="BH228" s="641"/>
      <c r="BI228" s="641"/>
      <c r="BJ228" s="641"/>
      <c r="BK228" s="641"/>
      <c r="BL228" s="641"/>
      <c r="BM228" s="641"/>
      <c r="BN228" s="641"/>
      <c r="BO228" s="641"/>
      <c r="BP228" s="641"/>
      <c r="BQ228" s="641"/>
      <c r="BR228" s="641"/>
      <c r="BS228" s="641"/>
      <c r="BT228" s="641"/>
      <c r="BU228" s="641"/>
      <c r="BV228" s="641"/>
      <c r="BW228" s="641"/>
      <c r="BX228" s="641"/>
      <c r="BY228" s="641"/>
      <c r="BZ228" s="641"/>
      <c r="CA228" s="641"/>
      <c r="CB228" s="641"/>
      <c r="CC228" s="641"/>
      <c r="CD228" s="641"/>
      <c r="CE228" s="641"/>
      <c r="CF228" s="641"/>
      <c r="CG228" s="641"/>
      <c r="CH228" s="641"/>
      <c r="CI228" s="642"/>
      <c r="CK228" s="668"/>
    </row>
    <row r="229" spans="1:89" s="63" customFormat="1" ht="28.5" x14ac:dyDescent="0.2">
      <c r="A229" s="57"/>
      <c r="B229" s="953" t="s">
        <v>399</v>
      </c>
      <c r="C229" s="954" t="s">
        <v>400</v>
      </c>
      <c r="D229" s="955" t="s">
        <v>78</v>
      </c>
      <c r="E229" s="956" t="s">
        <v>282</v>
      </c>
      <c r="F229" s="957">
        <v>1</v>
      </c>
      <c r="G229" s="665">
        <v>0</v>
      </c>
      <c r="H229" s="665">
        <v>0</v>
      </c>
      <c r="I229" s="665">
        <v>0</v>
      </c>
      <c r="J229" s="665">
        <v>0</v>
      </c>
      <c r="K229" s="665">
        <v>0</v>
      </c>
      <c r="L229" s="665">
        <v>0</v>
      </c>
      <c r="M229" s="666">
        <v>0</v>
      </c>
      <c r="N229" s="666">
        <v>0</v>
      </c>
      <c r="O229" s="666">
        <v>0</v>
      </c>
      <c r="P229" s="666">
        <v>0</v>
      </c>
      <c r="Q229" s="666">
        <v>0</v>
      </c>
      <c r="R229" s="666">
        <v>0.01</v>
      </c>
      <c r="S229" s="666">
        <v>0.01</v>
      </c>
      <c r="T229" s="666">
        <v>0.01</v>
      </c>
      <c r="U229" s="666">
        <v>0.01</v>
      </c>
      <c r="V229" s="666">
        <v>0.01</v>
      </c>
      <c r="W229" s="666">
        <v>0.01</v>
      </c>
      <c r="X229" s="666">
        <v>0.01</v>
      </c>
      <c r="Y229" s="666">
        <v>0.01</v>
      </c>
      <c r="Z229" s="666">
        <v>0.01</v>
      </c>
      <c r="AA229" s="666">
        <v>0.01</v>
      </c>
      <c r="AB229" s="666">
        <v>0.01</v>
      </c>
      <c r="AC229" s="666">
        <v>0.01</v>
      </c>
      <c r="AD229" s="666">
        <v>0.01</v>
      </c>
      <c r="AE229" s="666">
        <v>0.01</v>
      </c>
      <c r="AF229" s="666">
        <v>0.01</v>
      </c>
      <c r="AG229" s="666">
        <v>0.01</v>
      </c>
      <c r="AH229" s="666">
        <v>0.01</v>
      </c>
      <c r="AI229" s="666">
        <v>0.01</v>
      </c>
      <c r="AJ229" s="666">
        <v>0.01</v>
      </c>
      <c r="AK229" s="666">
        <v>0.01</v>
      </c>
      <c r="AL229" s="666"/>
      <c r="AM229" s="666"/>
      <c r="AN229" s="666"/>
      <c r="AO229" s="666"/>
      <c r="AP229" s="666"/>
      <c r="AQ229" s="666"/>
      <c r="AR229" s="666"/>
      <c r="AS229" s="666"/>
      <c r="AT229" s="666"/>
      <c r="AU229" s="666"/>
      <c r="AV229" s="666"/>
      <c r="AW229" s="666"/>
      <c r="AX229" s="666"/>
      <c r="AY229" s="666"/>
      <c r="AZ229" s="666"/>
      <c r="BA229" s="666"/>
      <c r="BB229" s="666"/>
      <c r="BC229" s="666"/>
      <c r="BD229" s="666"/>
      <c r="BE229" s="666"/>
      <c r="BF229" s="666"/>
      <c r="BG229" s="666"/>
      <c r="BH229" s="666"/>
      <c r="BI229" s="666"/>
      <c r="BJ229" s="666"/>
      <c r="BK229" s="666"/>
      <c r="BL229" s="666"/>
      <c r="BM229" s="666"/>
      <c r="BN229" s="666"/>
      <c r="BO229" s="666"/>
      <c r="BP229" s="666"/>
      <c r="BQ229" s="666"/>
      <c r="BR229" s="666"/>
      <c r="BS229" s="666"/>
      <c r="BT229" s="666"/>
      <c r="BU229" s="666"/>
      <c r="BV229" s="666"/>
      <c r="BW229" s="666"/>
      <c r="BX229" s="666"/>
      <c r="BY229" s="666"/>
      <c r="BZ229" s="666"/>
      <c r="CA229" s="666"/>
      <c r="CB229" s="666"/>
      <c r="CC229" s="666"/>
      <c r="CD229" s="666"/>
      <c r="CE229" s="666"/>
      <c r="CF229" s="666"/>
      <c r="CG229" s="666"/>
      <c r="CH229" s="666"/>
      <c r="CI229" s="667"/>
      <c r="CK229" s="631"/>
    </row>
    <row r="230" spans="1:89" s="63" customFormat="1" ht="28.5" x14ac:dyDescent="0.2">
      <c r="A230" s="57"/>
      <c r="B230" s="953" t="s">
        <v>401</v>
      </c>
      <c r="C230" s="954" t="s">
        <v>402</v>
      </c>
      <c r="D230" s="955" t="s">
        <v>403</v>
      </c>
      <c r="E230" s="956" t="s">
        <v>141</v>
      </c>
      <c r="F230" s="957">
        <v>2</v>
      </c>
      <c r="G230" s="669">
        <f>G229*(G224+SUM(G226:G228)-SUM(G236:G239))</f>
        <v>0</v>
      </c>
      <c r="H230" s="669">
        <f t="shared" ref="H230:BS230" si="157">H229*(SUM(H224:H228)-SUM(H236:H239))</f>
        <v>0</v>
      </c>
      <c r="I230" s="669">
        <f t="shared" si="157"/>
        <v>0</v>
      </c>
      <c r="J230" s="669">
        <f t="shared" si="157"/>
        <v>0</v>
      </c>
      <c r="K230" s="669">
        <f t="shared" si="157"/>
        <v>0</v>
      </c>
      <c r="L230" s="669">
        <f t="shared" si="157"/>
        <v>0</v>
      </c>
      <c r="M230" s="669">
        <f t="shared" si="157"/>
        <v>0</v>
      </c>
      <c r="N230" s="669">
        <f t="shared" si="157"/>
        <v>0</v>
      </c>
      <c r="O230" s="669">
        <f t="shared" si="157"/>
        <v>0</v>
      </c>
      <c r="P230" s="669">
        <f t="shared" si="157"/>
        <v>0</v>
      </c>
      <c r="Q230" s="669">
        <f t="shared" si="157"/>
        <v>0</v>
      </c>
      <c r="R230" s="669">
        <f t="shared" si="157"/>
        <v>3.9950000000000006E-2</v>
      </c>
      <c r="S230" s="669">
        <f t="shared" si="157"/>
        <v>4.011E-2</v>
      </c>
      <c r="T230" s="669">
        <f t="shared" si="157"/>
        <v>4.0170000000000004E-2</v>
      </c>
      <c r="U230" s="669">
        <f t="shared" si="157"/>
        <v>4.0230000000000009E-2</v>
      </c>
      <c r="V230" s="669">
        <f t="shared" si="157"/>
        <v>4.0390000000000016E-2</v>
      </c>
      <c r="W230" s="669">
        <f t="shared" si="157"/>
        <v>4.0450000000000007E-2</v>
      </c>
      <c r="X230" s="669">
        <f t="shared" si="157"/>
        <v>4.0510000000000011E-2</v>
      </c>
      <c r="Y230" s="669">
        <f t="shared" si="157"/>
        <v>4.0670000000000012E-2</v>
      </c>
      <c r="Z230" s="669">
        <f t="shared" si="157"/>
        <v>4.0730000000000016E-2</v>
      </c>
      <c r="AA230" s="669">
        <f t="shared" si="157"/>
        <v>4.0790000000000014E-2</v>
      </c>
      <c r="AB230" s="669">
        <f t="shared" si="157"/>
        <v>4.0850000000000018E-2</v>
      </c>
      <c r="AC230" s="669">
        <f t="shared" si="157"/>
        <v>4.1010000000000019E-2</v>
      </c>
      <c r="AD230" s="669">
        <f t="shared" si="157"/>
        <v>4.1070000000000023E-2</v>
      </c>
      <c r="AE230" s="669">
        <f t="shared" si="157"/>
        <v>4.1130000000000021E-2</v>
      </c>
      <c r="AF230" s="669">
        <f t="shared" si="157"/>
        <v>4.1290000000000021E-2</v>
      </c>
      <c r="AG230" s="669">
        <f t="shared" si="157"/>
        <v>4.1350000000000026E-2</v>
      </c>
      <c r="AH230" s="669">
        <f t="shared" si="157"/>
        <v>4.141000000000003E-2</v>
      </c>
      <c r="AI230" s="669">
        <f t="shared" si="157"/>
        <v>4.1570000000000031E-2</v>
      </c>
      <c r="AJ230" s="669">
        <f t="shared" si="157"/>
        <v>4.1630000000000028E-2</v>
      </c>
      <c r="AK230" s="669">
        <f t="shared" si="157"/>
        <v>4.1690000000000033E-2</v>
      </c>
      <c r="AL230" s="669">
        <f t="shared" si="157"/>
        <v>0</v>
      </c>
      <c r="AM230" s="669">
        <f t="shared" si="157"/>
        <v>0</v>
      </c>
      <c r="AN230" s="669">
        <f t="shared" si="157"/>
        <v>0</v>
      </c>
      <c r="AO230" s="669">
        <f t="shared" si="157"/>
        <v>0</v>
      </c>
      <c r="AP230" s="669">
        <f t="shared" si="157"/>
        <v>0</v>
      </c>
      <c r="AQ230" s="669">
        <f t="shared" si="157"/>
        <v>0</v>
      </c>
      <c r="AR230" s="669">
        <f t="shared" si="157"/>
        <v>0</v>
      </c>
      <c r="AS230" s="669">
        <f t="shared" si="157"/>
        <v>0</v>
      </c>
      <c r="AT230" s="669">
        <f t="shared" si="157"/>
        <v>0</v>
      </c>
      <c r="AU230" s="669">
        <f t="shared" si="157"/>
        <v>0</v>
      </c>
      <c r="AV230" s="669">
        <f t="shared" si="157"/>
        <v>0</v>
      </c>
      <c r="AW230" s="669">
        <f t="shared" si="157"/>
        <v>0</v>
      </c>
      <c r="AX230" s="669">
        <f t="shared" si="157"/>
        <v>0</v>
      </c>
      <c r="AY230" s="669">
        <f t="shared" si="157"/>
        <v>0</v>
      </c>
      <c r="AZ230" s="669">
        <f t="shared" si="157"/>
        <v>0</v>
      </c>
      <c r="BA230" s="669">
        <f t="shared" si="157"/>
        <v>0</v>
      </c>
      <c r="BB230" s="669">
        <f t="shared" si="157"/>
        <v>0</v>
      </c>
      <c r="BC230" s="669">
        <f t="shared" si="157"/>
        <v>0</v>
      </c>
      <c r="BD230" s="669">
        <f t="shared" si="157"/>
        <v>0</v>
      </c>
      <c r="BE230" s="669">
        <f t="shared" si="157"/>
        <v>0</v>
      </c>
      <c r="BF230" s="669">
        <f t="shared" si="157"/>
        <v>0</v>
      </c>
      <c r="BG230" s="669">
        <f t="shared" si="157"/>
        <v>0</v>
      </c>
      <c r="BH230" s="669">
        <f t="shared" si="157"/>
        <v>0</v>
      </c>
      <c r="BI230" s="669">
        <f t="shared" si="157"/>
        <v>0</v>
      </c>
      <c r="BJ230" s="669">
        <f t="shared" si="157"/>
        <v>0</v>
      </c>
      <c r="BK230" s="669">
        <f t="shared" si="157"/>
        <v>0</v>
      </c>
      <c r="BL230" s="669">
        <f t="shared" si="157"/>
        <v>0</v>
      </c>
      <c r="BM230" s="669">
        <f t="shared" si="157"/>
        <v>0</v>
      </c>
      <c r="BN230" s="669">
        <f t="shared" si="157"/>
        <v>0</v>
      </c>
      <c r="BO230" s="669">
        <f t="shared" si="157"/>
        <v>0</v>
      </c>
      <c r="BP230" s="669">
        <f t="shared" si="157"/>
        <v>0</v>
      </c>
      <c r="BQ230" s="669">
        <f t="shared" si="157"/>
        <v>0</v>
      </c>
      <c r="BR230" s="669">
        <f t="shared" si="157"/>
        <v>0</v>
      </c>
      <c r="BS230" s="669">
        <f t="shared" si="157"/>
        <v>0</v>
      </c>
      <c r="BT230" s="669">
        <f t="shared" ref="BT230:CI230" si="158">BT229*(SUM(BT224:BT228)-SUM(BT236:BT239))</f>
        <v>0</v>
      </c>
      <c r="BU230" s="669">
        <f t="shared" si="158"/>
        <v>0</v>
      </c>
      <c r="BV230" s="669">
        <f t="shared" si="158"/>
        <v>0</v>
      </c>
      <c r="BW230" s="669">
        <f t="shared" si="158"/>
        <v>0</v>
      </c>
      <c r="BX230" s="669">
        <f t="shared" si="158"/>
        <v>0</v>
      </c>
      <c r="BY230" s="669">
        <f t="shared" si="158"/>
        <v>0</v>
      </c>
      <c r="BZ230" s="669">
        <f t="shared" si="158"/>
        <v>0</v>
      </c>
      <c r="CA230" s="669">
        <f t="shared" si="158"/>
        <v>0</v>
      </c>
      <c r="CB230" s="669">
        <f t="shared" si="158"/>
        <v>0</v>
      </c>
      <c r="CC230" s="669">
        <f t="shared" si="158"/>
        <v>0</v>
      </c>
      <c r="CD230" s="669">
        <f t="shared" si="158"/>
        <v>0</v>
      </c>
      <c r="CE230" s="669">
        <f t="shared" si="158"/>
        <v>0</v>
      </c>
      <c r="CF230" s="669">
        <f t="shared" si="158"/>
        <v>0</v>
      </c>
      <c r="CG230" s="669">
        <f t="shared" si="158"/>
        <v>0</v>
      </c>
      <c r="CH230" s="669">
        <f t="shared" si="158"/>
        <v>0</v>
      </c>
      <c r="CI230" s="669">
        <f t="shared" si="158"/>
        <v>0</v>
      </c>
      <c r="CK230" s="631"/>
    </row>
    <row r="231" spans="1:89" s="63" customFormat="1" x14ac:dyDescent="0.2">
      <c r="A231" s="57"/>
      <c r="B231" s="953" t="s">
        <v>404</v>
      </c>
      <c r="C231" s="958" t="s">
        <v>211</v>
      </c>
      <c r="D231" s="959" t="s">
        <v>405</v>
      </c>
      <c r="E231" s="960" t="s">
        <v>144</v>
      </c>
      <c r="F231" s="961">
        <v>1</v>
      </c>
      <c r="G231" s="675">
        <f>(((G227-G238))*1000000)/((G260)*1000)</f>
        <v>122.23667100130039</v>
      </c>
      <c r="H231" s="675">
        <f t="shared" ref="H231:BS232" si="159">(((H227-H238))*1000000)/((H260)*1000)</f>
        <v>153.76984126984127</v>
      </c>
      <c r="I231" s="675">
        <f t="shared" si="159"/>
        <v>147.31369150779901</v>
      </c>
      <c r="J231" s="675">
        <f t="shared" si="159"/>
        <v>138.33528722157092</v>
      </c>
      <c r="K231" s="675">
        <f t="shared" si="159"/>
        <v>132.31698547389615</v>
      </c>
      <c r="L231" s="675">
        <f t="shared" si="159"/>
        <v>132.51499511786861</v>
      </c>
      <c r="M231" s="676">
        <f t="shared" si="159"/>
        <v>132.70142180094786</v>
      </c>
      <c r="N231" s="676">
        <f t="shared" si="159"/>
        <v>132.87725299302724</v>
      </c>
      <c r="O231" s="676">
        <f t="shared" si="159"/>
        <v>123.65135167899139</v>
      </c>
      <c r="P231" s="676">
        <f t="shared" si="159"/>
        <v>123.29263870421855</v>
      </c>
      <c r="Q231" s="676">
        <f t="shared" si="159"/>
        <v>122.93600096420393</v>
      </c>
      <c r="R231" s="676">
        <f t="shared" si="159"/>
        <v>122.58142050234346</v>
      </c>
      <c r="S231" s="676">
        <f t="shared" si="159"/>
        <v>123.42720191731576</v>
      </c>
      <c r="T231" s="676">
        <f t="shared" si="159"/>
        <v>123.07324650495877</v>
      </c>
      <c r="U231" s="676">
        <f t="shared" si="159"/>
        <v>122.72131538186584</v>
      </c>
      <c r="V231" s="676">
        <f t="shared" si="159"/>
        <v>123.55946299156469</v>
      </c>
      <c r="W231" s="676">
        <f t="shared" si="159"/>
        <v>123.20815069304585</v>
      </c>
      <c r="X231" s="676">
        <f t="shared" si="159"/>
        <v>122.85883047844064</v>
      </c>
      <c r="Y231" s="676">
        <f t="shared" si="159"/>
        <v>123.68948050418189</v>
      </c>
      <c r="Z231" s="676">
        <f t="shared" si="159"/>
        <v>123.3407729355104</v>
      </c>
      <c r="AA231" s="676">
        <f t="shared" si="159"/>
        <v>122.99402600445121</v>
      </c>
      <c r="AB231" s="676">
        <f t="shared" si="159"/>
        <v>122.64922322158627</v>
      </c>
      <c r="AC231" s="676">
        <f t="shared" si="159"/>
        <v>123.47117064647641</v>
      </c>
      <c r="AD231" s="676">
        <f t="shared" si="159"/>
        <v>123.12696015797421</v>
      </c>
      <c r="AE231" s="676">
        <f t="shared" si="159"/>
        <v>122.78466350052126</v>
      </c>
      <c r="AF231" s="676">
        <f t="shared" si="159"/>
        <v>123.59939933002195</v>
      </c>
      <c r="AG231" s="676">
        <f t="shared" si="159"/>
        <v>123.25768920631263</v>
      </c>
      <c r="AH231" s="676">
        <f t="shared" si="159"/>
        <v>122.91786329695577</v>
      </c>
      <c r="AI231" s="676">
        <f t="shared" si="159"/>
        <v>123.72551265895292</v>
      </c>
      <c r="AJ231" s="676">
        <f t="shared" si="159"/>
        <v>123.38626756540614</v>
      </c>
      <c r="AK231" s="676">
        <f t="shared" si="159"/>
        <v>123.04887774866127</v>
      </c>
      <c r="AL231" s="676" t="e">
        <f t="shared" si="159"/>
        <v>#DIV/0!</v>
      </c>
      <c r="AM231" s="676" t="e">
        <f t="shared" si="159"/>
        <v>#DIV/0!</v>
      </c>
      <c r="AN231" s="676" t="e">
        <f t="shared" si="159"/>
        <v>#DIV/0!</v>
      </c>
      <c r="AO231" s="676" t="e">
        <f t="shared" si="159"/>
        <v>#DIV/0!</v>
      </c>
      <c r="AP231" s="676" t="e">
        <f t="shared" si="159"/>
        <v>#DIV/0!</v>
      </c>
      <c r="AQ231" s="676" t="e">
        <f t="shared" si="159"/>
        <v>#DIV/0!</v>
      </c>
      <c r="AR231" s="676" t="e">
        <f t="shared" si="159"/>
        <v>#DIV/0!</v>
      </c>
      <c r="AS231" s="676" t="e">
        <f t="shared" si="159"/>
        <v>#DIV/0!</v>
      </c>
      <c r="AT231" s="676" t="e">
        <f t="shared" si="159"/>
        <v>#DIV/0!</v>
      </c>
      <c r="AU231" s="676" t="e">
        <f t="shared" si="159"/>
        <v>#DIV/0!</v>
      </c>
      <c r="AV231" s="676" t="e">
        <f t="shared" si="159"/>
        <v>#DIV/0!</v>
      </c>
      <c r="AW231" s="676" t="e">
        <f t="shared" si="159"/>
        <v>#DIV/0!</v>
      </c>
      <c r="AX231" s="676" t="e">
        <f t="shared" si="159"/>
        <v>#DIV/0!</v>
      </c>
      <c r="AY231" s="676" t="e">
        <f t="shared" si="159"/>
        <v>#DIV/0!</v>
      </c>
      <c r="AZ231" s="676" t="e">
        <f t="shared" si="159"/>
        <v>#DIV/0!</v>
      </c>
      <c r="BA231" s="676" t="e">
        <f t="shared" si="159"/>
        <v>#DIV/0!</v>
      </c>
      <c r="BB231" s="676" t="e">
        <f t="shared" si="159"/>
        <v>#DIV/0!</v>
      </c>
      <c r="BC231" s="676" t="e">
        <f t="shared" si="159"/>
        <v>#DIV/0!</v>
      </c>
      <c r="BD231" s="676" t="e">
        <f t="shared" si="159"/>
        <v>#DIV/0!</v>
      </c>
      <c r="BE231" s="676" t="e">
        <f t="shared" si="159"/>
        <v>#DIV/0!</v>
      </c>
      <c r="BF231" s="676" t="e">
        <f t="shared" si="159"/>
        <v>#DIV/0!</v>
      </c>
      <c r="BG231" s="676" t="e">
        <f t="shared" si="159"/>
        <v>#DIV/0!</v>
      </c>
      <c r="BH231" s="676" t="e">
        <f t="shared" si="159"/>
        <v>#DIV/0!</v>
      </c>
      <c r="BI231" s="676" t="e">
        <f t="shared" si="159"/>
        <v>#DIV/0!</v>
      </c>
      <c r="BJ231" s="676" t="e">
        <f t="shared" si="159"/>
        <v>#DIV/0!</v>
      </c>
      <c r="BK231" s="676" t="e">
        <f t="shared" si="159"/>
        <v>#DIV/0!</v>
      </c>
      <c r="BL231" s="676" t="e">
        <f t="shared" si="159"/>
        <v>#DIV/0!</v>
      </c>
      <c r="BM231" s="676" t="e">
        <f t="shared" si="159"/>
        <v>#DIV/0!</v>
      </c>
      <c r="BN231" s="676" t="e">
        <f t="shared" si="159"/>
        <v>#DIV/0!</v>
      </c>
      <c r="BO231" s="676" t="e">
        <f t="shared" si="159"/>
        <v>#DIV/0!</v>
      </c>
      <c r="BP231" s="676" t="e">
        <f t="shared" si="159"/>
        <v>#DIV/0!</v>
      </c>
      <c r="BQ231" s="676" t="e">
        <f t="shared" si="159"/>
        <v>#DIV/0!</v>
      </c>
      <c r="BR231" s="676" t="e">
        <f t="shared" si="159"/>
        <v>#DIV/0!</v>
      </c>
      <c r="BS231" s="676" t="e">
        <f t="shared" si="159"/>
        <v>#DIV/0!</v>
      </c>
      <c r="BT231" s="676" t="e">
        <f t="shared" ref="BT231:CI232" si="160">(((BT227-BT238))*1000000)/((BT260)*1000)</f>
        <v>#DIV/0!</v>
      </c>
      <c r="BU231" s="676" t="e">
        <f t="shared" si="160"/>
        <v>#DIV/0!</v>
      </c>
      <c r="BV231" s="676" t="e">
        <f t="shared" si="160"/>
        <v>#DIV/0!</v>
      </c>
      <c r="BW231" s="676" t="e">
        <f t="shared" si="160"/>
        <v>#DIV/0!</v>
      </c>
      <c r="BX231" s="676" t="e">
        <f t="shared" si="160"/>
        <v>#DIV/0!</v>
      </c>
      <c r="BY231" s="676" t="e">
        <f t="shared" si="160"/>
        <v>#DIV/0!</v>
      </c>
      <c r="BZ231" s="676" t="e">
        <f t="shared" si="160"/>
        <v>#DIV/0!</v>
      </c>
      <c r="CA231" s="676" t="e">
        <f t="shared" si="160"/>
        <v>#DIV/0!</v>
      </c>
      <c r="CB231" s="676" t="e">
        <f t="shared" si="160"/>
        <v>#DIV/0!</v>
      </c>
      <c r="CC231" s="676" t="e">
        <f t="shared" si="160"/>
        <v>#DIV/0!</v>
      </c>
      <c r="CD231" s="676" t="e">
        <f t="shared" si="160"/>
        <v>#DIV/0!</v>
      </c>
      <c r="CE231" s="676" t="e">
        <f t="shared" si="160"/>
        <v>#DIV/0!</v>
      </c>
      <c r="CF231" s="676" t="e">
        <f t="shared" si="160"/>
        <v>#DIV/0!</v>
      </c>
      <c r="CG231" s="676" t="e">
        <f t="shared" si="160"/>
        <v>#DIV/0!</v>
      </c>
      <c r="CH231" s="676" t="e">
        <f t="shared" si="160"/>
        <v>#DIV/0!</v>
      </c>
      <c r="CI231" s="670" t="e">
        <f t="shared" si="160"/>
        <v>#DIV/0!</v>
      </c>
      <c r="CK231" s="631"/>
    </row>
    <row r="232" spans="1:89" s="63" customFormat="1" x14ac:dyDescent="0.2">
      <c r="A232" s="57"/>
      <c r="B232" s="953" t="s">
        <v>406</v>
      </c>
      <c r="C232" s="958" t="s">
        <v>230</v>
      </c>
      <c r="D232" s="959" t="s">
        <v>407</v>
      </c>
      <c r="E232" s="960" t="s">
        <v>144</v>
      </c>
      <c r="F232" s="961">
        <v>1</v>
      </c>
      <c r="G232" s="675">
        <f>(((G228-G239))*1000000)/((G261)*1000)</f>
        <v>129.03225806451613</v>
      </c>
      <c r="H232" s="675">
        <f t="shared" si="159"/>
        <v>173.69727047146401</v>
      </c>
      <c r="I232" s="675">
        <f t="shared" si="159"/>
        <v>84.635416666666671</v>
      </c>
      <c r="J232" s="675">
        <f t="shared" si="159"/>
        <v>89.514066496163679</v>
      </c>
      <c r="K232" s="675">
        <f t="shared" si="159"/>
        <v>106.6856330014225</v>
      </c>
      <c r="L232" s="675">
        <f t="shared" si="159"/>
        <v>106.6856330014225</v>
      </c>
      <c r="M232" s="676">
        <f t="shared" si="159"/>
        <v>106.6856330014225</v>
      </c>
      <c r="N232" s="676">
        <f t="shared" si="159"/>
        <v>106.6856330014225</v>
      </c>
      <c r="O232" s="676">
        <f t="shared" si="159"/>
        <v>191.81585677749365</v>
      </c>
      <c r="P232" s="676">
        <f t="shared" si="159"/>
        <v>191.81585677749365</v>
      </c>
      <c r="Q232" s="676">
        <f t="shared" si="159"/>
        <v>191.81585677749365</v>
      </c>
      <c r="R232" s="676">
        <f t="shared" si="159"/>
        <v>191.81585677749365</v>
      </c>
      <c r="S232" s="676">
        <f t="shared" si="159"/>
        <v>191.81585677749365</v>
      </c>
      <c r="T232" s="676">
        <f t="shared" si="159"/>
        <v>191.81585677749365</v>
      </c>
      <c r="U232" s="676">
        <f t="shared" si="159"/>
        <v>191.81585677749365</v>
      </c>
      <c r="V232" s="676">
        <f t="shared" si="159"/>
        <v>191.81585677749365</v>
      </c>
      <c r="W232" s="676">
        <f t="shared" si="159"/>
        <v>191.81585677749365</v>
      </c>
      <c r="X232" s="676">
        <f t="shared" si="159"/>
        <v>191.81585677749365</v>
      </c>
      <c r="Y232" s="676">
        <f t="shared" si="159"/>
        <v>191.81585677749365</v>
      </c>
      <c r="Z232" s="676">
        <f t="shared" si="159"/>
        <v>191.81585677749365</v>
      </c>
      <c r="AA232" s="676">
        <f t="shared" si="159"/>
        <v>191.81585677749365</v>
      </c>
      <c r="AB232" s="676">
        <f t="shared" si="159"/>
        <v>191.81585677749365</v>
      </c>
      <c r="AC232" s="676">
        <f t="shared" si="159"/>
        <v>191.81585677749365</v>
      </c>
      <c r="AD232" s="676">
        <f t="shared" si="159"/>
        <v>191.81585677749365</v>
      </c>
      <c r="AE232" s="676">
        <f t="shared" si="159"/>
        <v>191.81585677749365</v>
      </c>
      <c r="AF232" s="676">
        <f t="shared" si="159"/>
        <v>191.81585677749365</v>
      </c>
      <c r="AG232" s="676">
        <f t="shared" si="159"/>
        <v>191.81585677749365</v>
      </c>
      <c r="AH232" s="676">
        <f t="shared" si="159"/>
        <v>191.81585677749365</v>
      </c>
      <c r="AI232" s="676">
        <f t="shared" si="159"/>
        <v>191.81585677749365</v>
      </c>
      <c r="AJ232" s="676">
        <f t="shared" si="159"/>
        <v>191.81585677749365</v>
      </c>
      <c r="AK232" s="676">
        <f t="shared" si="159"/>
        <v>191.81585677749365</v>
      </c>
      <c r="AL232" s="676" t="e">
        <f t="shared" si="159"/>
        <v>#DIV/0!</v>
      </c>
      <c r="AM232" s="676" t="e">
        <f t="shared" si="159"/>
        <v>#DIV/0!</v>
      </c>
      <c r="AN232" s="676" t="e">
        <f t="shared" si="159"/>
        <v>#DIV/0!</v>
      </c>
      <c r="AO232" s="676" t="e">
        <f t="shared" si="159"/>
        <v>#DIV/0!</v>
      </c>
      <c r="AP232" s="676" t="e">
        <f t="shared" si="159"/>
        <v>#DIV/0!</v>
      </c>
      <c r="AQ232" s="676" t="e">
        <f t="shared" si="159"/>
        <v>#DIV/0!</v>
      </c>
      <c r="AR232" s="676" t="e">
        <f t="shared" si="159"/>
        <v>#DIV/0!</v>
      </c>
      <c r="AS232" s="676" t="e">
        <f t="shared" si="159"/>
        <v>#DIV/0!</v>
      </c>
      <c r="AT232" s="676" t="e">
        <f t="shared" si="159"/>
        <v>#DIV/0!</v>
      </c>
      <c r="AU232" s="676" t="e">
        <f t="shared" si="159"/>
        <v>#DIV/0!</v>
      </c>
      <c r="AV232" s="676" t="e">
        <f t="shared" si="159"/>
        <v>#DIV/0!</v>
      </c>
      <c r="AW232" s="676" t="e">
        <f t="shared" si="159"/>
        <v>#DIV/0!</v>
      </c>
      <c r="AX232" s="676" t="e">
        <f t="shared" si="159"/>
        <v>#DIV/0!</v>
      </c>
      <c r="AY232" s="676" t="e">
        <f t="shared" si="159"/>
        <v>#DIV/0!</v>
      </c>
      <c r="AZ232" s="676" t="e">
        <f t="shared" si="159"/>
        <v>#DIV/0!</v>
      </c>
      <c r="BA232" s="676" t="e">
        <f t="shared" si="159"/>
        <v>#DIV/0!</v>
      </c>
      <c r="BB232" s="676" t="e">
        <f t="shared" si="159"/>
        <v>#DIV/0!</v>
      </c>
      <c r="BC232" s="676" t="e">
        <f t="shared" si="159"/>
        <v>#DIV/0!</v>
      </c>
      <c r="BD232" s="676" t="e">
        <f t="shared" si="159"/>
        <v>#DIV/0!</v>
      </c>
      <c r="BE232" s="676" t="e">
        <f t="shared" si="159"/>
        <v>#DIV/0!</v>
      </c>
      <c r="BF232" s="676" t="e">
        <f t="shared" si="159"/>
        <v>#DIV/0!</v>
      </c>
      <c r="BG232" s="676" t="e">
        <f t="shared" si="159"/>
        <v>#DIV/0!</v>
      </c>
      <c r="BH232" s="676" t="e">
        <f t="shared" si="159"/>
        <v>#DIV/0!</v>
      </c>
      <c r="BI232" s="676" t="e">
        <f t="shared" si="159"/>
        <v>#DIV/0!</v>
      </c>
      <c r="BJ232" s="676" t="e">
        <f t="shared" si="159"/>
        <v>#DIV/0!</v>
      </c>
      <c r="BK232" s="676" t="e">
        <f t="shared" si="159"/>
        <v>#DIV/0!</v>
      </c>
      <c r="BL232" s="676" t="e">
        <f t="shared" si="159"/>
        <v>#DIV/0!</v>
      </c>
      <c r="BM232" s="676" t="e">
        <f t="shared" si="159"/>
        <v>#DIV/0!</v>
      </c>
      <c r="BN232" s="676" t="e">
        <f t="shared" si="159"/>
        <v>#DIV/0!</v>
      </c>
      <c r="BO232" s="676" t="e">
        <f t="shared" si="159"/>
        <v>#DIV/0!</v>
      </c>
      <c r="BP232" s="676" t="e">
        <f t="shared" si="159"/>
        <v>#DIV/0!</v>
      </c>
      <c r="BQ232" s="676" t="e">
        <f t="shared" si="159"/>
        <v>#DIV/0!</v>
      </c>
      <c r="BR232" s="676" t="e">
        <f t="shared" si="159"/>
        <v>#DIV/0!</v>
      </c>
      <c r="BS232" s="676" t="e">
        <f t="shared" si="159"/>
        <v>#DIV/0!</v>
      </c>
      <c r="BT232" s="676" t="e">
        <f t="shared" si="160"/>
        <v>#DIV/0!</v>
      </c>
      <c r="BU232" s="676" t="e">
        <f t="shared" si="160"/>
        <v>#DIV/0!</v>
      </c>
      <c r="BV232" s="676" t="e">
        <f t="shared" si="160"/>
        <v>#DIV/0!</v>
      </c>
      <c r="BW232" s="676" t="e">
        <f t="shared" si="160"/>
        <v>#DIV/0!</v>
      </c>
      <c r="BX232" s="676" t="e">
        <f t="shared" si="160"/>
        <v>#DIV/0!</v>
      </c>
      <c r="BY232" s="676" t="e">
        <f t="shared" si="160"/>
        <v>#DIV/0!</v>
      </c>
      <c r="BZ232" s="676" t="e">
        <f t="shared" si="160"/>
        <v>#DIV/0!</v>
      </c>
      <c r="CA232" s="676" t="e">
        <f t="shared" si="160"/>
        <v>#DIV/0!</v>
      </c>
      <c r="CB232" s="676" t="e">
        <f t="shared" si="160"/>
        <v>#DIV/0!</v>
      </c>
      <c r="CC232" s="676" t="e">
        <f t="shared" si="160"/>
        <v>#DIV/0!</v>
      </c>
      <c r="CD232" s="676" t="e">
        <f t="shared" si="160"/>
        <v>#DIV/0!</v>
      </c>
      <c r="CE232" s="676" t="e">
        <f t="shared" si="160"/>
        <v>#DIV/0!</v>
      </c>
      <c r="CF232" s="676" t="e">
        <f t="shared" si="160"/>
        <v>#DIV/0!</v>
      </c>
      <c r="CG232" s="676" t="e">
        <f t="shared" si="160"/>
        <v>#DIV/0!</v>
      </c>
      <c r="CH232" s="676" t="e">
        <f t="shared" si="160"/>
        <v>#DIV/0!</v>
      </c>
      <c r="CI232" s="670" t="e">
        <f t="shared" si="160"/>
        <v>#DIV/0!</v>
      </c>
      <c r="CK232" s="631"/>
    </row>
    <row r="233" spans="1:89" s="63" customFormat="1" ht="28.5" x14ac:dyDescent="0.2">
      <c r="A233" s="57"/>
      <c r="B233" s="953" t="s">
        <v>408</v>
      </c>
      <c r="C233" s="958" t="s">
        <v>143</v>
      </c>
      <c r="D233" s="959" t="s">
        <v>409</v>
      </c>
      <c r="E233" s="960" t="s">
        <v>144</v>
      </c>
      <c r="F233" s="961">
        <v>1</v>
      </c>
      <c r="G233" s="675">
        <f>(((G227-G238)+(G228-G239))*1000000)/((G260+G261)*1000)</f>
        <v>123.3766233766234</v>
      </c>
      <c r="H233" s="675">
        <f t="shared" ref="H233:BS233" si="161">(((H227-H238)+(H228-H239))*1000000)/((H260+H261)*1000)</f>
        <v>157.08970649028524</v>
      </c>
      <c r="I233" s="675">
        <f t="shared" si="161"/>
        <v>137.29977116704811</v>
      </c>
      <c r="J233" s="675">
        <f t="shared" si="161"/>
        <v>130.77075490390328</v>
      </c>
      <c r="K233" s="675">
        <f t="shared" si="161"/>
        <v>128.00574231367386</v>
      </c>
      <c r="L233" s="675">
        <f t="shared" si="161"/>
        <v>128.27988338192421</v>
      </c>
      <c r="M233" s="676">
        <f t="shared" si="161"/>
        <v>128.54055283812991</v>
      </c>
      <c r="N233" s="676">
        <f t="shared" si="161"/>
        <v>128.78871988453429</v>
      </c>
      <c r="O233" s="676">
        <f t="shared" si="161"/>
        <v>129.55375927361311</v>
      </c>
      <c r="P233" s="676">
        <f t="shared" si="161"/>
        <v>129.21038100496963</v>
      </c>
      <c r="Q233" s="676">
        <f t="shared" si="161"/>
        <v>128.86881815177884</v>
      </c>
      <c r="R233" s="676">
        <f t="shared" si="161"/>
        <v>128.5290563550478</v>
      </c>
      <c r="S233" s="676">
        <f t="shared" si="161"/>
        <v>129.28673167524929</v>
      </c>
      <c r="T233" s="676">
        <f t="shared" si="161"/>
        <v>128.94765599388049</v>
      </c>
      <c r="U233" s="676">
        <f t="shared" si="161"/>
        <v>128.61035422343326</v>
      </c>
      <c r="V233" s="676">
        <f t="shared" si="161"/>
        <v>129.36188716164801</v>
      </c>
      <c r="W233" s="676">
        <f t="shared" si="161"/>
        <v>129.02526292963245</v>
      </c>
      <c r="X233" s="676">
        <f t="shared" si="161"/>
        <v>128.6903860711582</v>
      </c>
      <c r="Y233" s="676">
        <f t="shared" si="161"/>
        <v>129.43587531010681</v>
      </c>
      <c r="Z233" s="676">
        <f t="shared" si="161"/>
        <v>129.10166756320606</v>
      </c>
      <c r="AA233" s="676">
        <f t="shared" si="161"/>
        <v>128.76918124262264</v>
      </c>
      <c r="AB233" s="676">
        <f t="shared" si="161"/>
        <v>128.43840308252169</v>
      </c>
      <c r="AC233" s="676">
        <f t="shared" si="161"/>
        <v>129.1768976193018</v>
      </c>
      <c r="AD233" s="676">
        <f t="shared" si="161"/>
        <v>128.84676818230221</v>
      </c>
      <c r="AE233" s="676">
        <f t="shared" si="161"/>
        <v>128.51832182687201</v>
      </c>
      <c r="AF233" s="676">
        <f t="shared" si="161"/>
        <v>129.25097997669246</v>
      </c>
      <c r="AG233" s="676">
        <f t="shared" si="161"/>
        <v>128.92317446898448</v>
      </c>
      <c r="AH233" s="676">
        <f t="shared" si="161"/>
        <v>128.59702751133133</v>
      </c>
      <c r="AI233" s="676">
        <f t="shared" si="161"/>
        <v>129.32394070024182</v>
      </c>
      <c r="AJ233" s="676">
        <f t="shared" si="161"/>
        <v>128.99842684845308</v>
      </c>
      <c r="AK233" s="676">
        <f t="shared" si="161"/>
        <v>128.67454754681452</v>
      </c>
      <c r="AL233" s="676" t="e">
        <f t="shared" si="161"/>
        <v>#DIV/0!</v>
      </c>
      <c r="AM233" s="676" t="e">
        <f t="shared" si="161"/>
        <v>#DIV/0!</v>
      </c>
      <c r="AN233" s="676" t="e">
        <f t="shared" si="161"/>
        <v>#DIV/0!</v>
      </c>
      <c r="AO233" s="676" t="e">
        <f t="shared" si="161"/>
        <v>#DIV/0!</v>
      </c>
      <c r="AP233" s="676" t="e">
        <f t="shared" si="161"/>
        <v>#DIV/0!</v>
      </c>
      <c r="AQ233" s="676" t="e">
        <f t="shared" si="161"/>
        <v>#DIV/0!</v>
      </c>
      <c r="AR233" s="676" t="e">
        <f t="shared" si="161"/>
        <v>#DIV/0!</v>
      </c>
      <c r="AS233" s="676" t="e">
        <f t="shared" si="161"/>
        <v>#DIV/0!</v>
      </c>
      <c r="AT233" s="676" t="e">
        <f t="shared" si="161"/>
        <v>#DIV/0!</v>
      </c>
      <c r="AU233" s="676" t="e">
        <f t="shared" si="161"/>
        <v>#DIV/0!</v>
      </c>
      <c r="AV233" s="676" t="e">
        <f t="shared" si="161"/>
        <v>#DIV/0!</v>
      </c>
      <c r="AW233" s="676" t="e">
        <f t="shared" si="161"/>
        <v>#DIV/0!</v>
      </c>
      <c r="AX233" s="676" t="e">
        <f t="shared" si="161"/>
        <v>#DIV/0!</v>
      </c>
      <c r="AY233" s="676" t="e">
        <f t="shared" si="161"/>
        <v>#DIV/0!</v>
      </c>
      <c r="AZ233" s="676" t="e">
        <f t="shared" si="161"/>
        <v>#DIV/0!</v>
      </c>
      <c r="BA233" s="676" t="e">
        <f t="shared" si="161"/>
        <v>#DIV/0!</v>
      </c>
      <c r="BB233" s="676" t="e">
        <f t="shared" si="161"/>
        <v>#DIV/0!</v>
      </c>
      <c r="BC233" s="676" t="e">
        <f t="shared" si="161"/>
        <v>#DIV/0!</v>
      </c>
      <c r="BD233" s="676" t="e">
        <f t="shared" si="161"/>
        <v>#DIV/0!</v>
      </c>
      <c r="BE233" s="676" t="e">
        <f t="shared" si="161"/>
        <v>#DIV/0!</v>
      </c>
      <c r="BF233" s="676" t="e">
        <f t="shared" si="161"/>
        <v>#DIV/0!</v>
      </c>
      <c r="BG233" s="676" t="e">
        <f t="shared" si="161"/>
        <v>#DIV/0!</v>
      </c>
      <c r="BH233" s="676" t="e">
        <f t="shared" si="161"/>
        <v>#DIV/0!</v>
      </c>
      <c r="BI233" s="676" t="e">
        <f t="shared" si="161"/>
        <v>#DIV/0!</v>
      </c>
      <c r="BJ233" s="676" t="e">
        <f t="shared" si="161"/>
        <v>#DIV/0!</v>
      </c>
      <c r="BK233" s="676" t="e">
        <f t="shared" si="161"/>
        <v>#DIV/0!</v>
      </c>
      <c r="BL233" s="676" t="e">
        <f t="shared" si="161"/>
        <v>#DIV/0!</v>
      </c>
      <c r="BM233" s="676" t="e">
        <f t="shared" si="161"/>
        <v>#DIV/0!</v>
      </c>
      <c r="BN233" s="676" t="e">
        <f t="shared" si="161"/>
        <v>#DIV/0!</v>
      </c>
      <c r="BO233" s="676" t="e">
        <f t="shared" si="161"/>
        <v>#DIV/0!</v>
      </c>
      <c r="BP233" s="676" t="e">
        <f t="shared" si="161"/>
        <v>#DIV/0!</v>
      </c>
      <c r="BQ233" s="676" t="e">
        <f t="shared" si="161"/>
        <v>#DIV/0!</v>
      </c>
      <c r="BR233" s="676" t="e">
        <f t="shared" si="161"/>
        <v>#DIV/0!</v>
      </c>
      <c r="BS233" s="676" t="e">
        <f t="shared" si="161"/>
        <v>#DIV/0!</v>
      </c>
      <c r="BT233" s="676" t="e">
        <f t="shared" ref="BT233:CI233" si="162">(((BT227-BT238)+(BT228-BT239))*1000000)/((BT260+BT261)*1000)</f>
        <v>#DIV/0!</v>
      </c>
      <c r="BU233" s="676" t="e">
        <f t="shared" si="162"/>
        <v>#DIV/0!</v>
      </c>
      <c r="BV233" s="676" t="e">
        <f t="shared" si="162"/>
        <v>#DIV/0!</v>
      </c>
      <c r="BW233" s="676" t="e">
        <f t="shared" si="162"/>
        <v>#DIV/0!</v>
      </c>
      <c r="BX233" s="676" t="e">
        <f t="shared" si="162"/>
        <v>#DIV/0!</v>
      </c>
      <c r="BY233" s="676" t="e">
        <f t="shared" si="162"/>
        <v>#DIV/0!</v>
      </c>
      <c r="BZ233" s="676" t="e">
        <f t="shared" si="162"/>
        <v>#DIV/0!</v>
      </c>
      <c r="CA233" s="676" t="e">
        <f t="shared" si="162"/>
        <v>#DIV/0!</v>
      </c>
      <c r="CB233" s="676" t="e">
        <f t="shared" si="162"/>
        <v>#DIV/0!</v>
      </c>
      <c r="CC233" s="676" t="e">
        <f t="shared" si="162"/>
        <v>#DIV/0!</v>
      </c>
      <c r="CD233" s="676" t="e">
        <f t="shared" si="162"/>
        <v>#DIV/0!</v>
      </c>
      <c r="CE233" s="676" t="e">
        <f t="shared" si="162"/>
        <v>#DIV/0!</v>
      </c>
      <c r="CF233" s="676" t="e">
        <f t="shared" si="162"/>
        <v>#DIV/0!</v>
      </c>
      <c r="CG233" s="676" t="e">
        <f t="shared" si="162"/>
        <v>#DIV/0!</v>
      </c>
      <c r="CH233" s="676" t="e">
        <f t="shared" si="162"/>
        <v>#DIV/0!</v>
      </c>
      <c r="CI233" s="670" t="e">
        <f t="shared" si="162"/>
        <v>#DIV/0!</v>
      </c>
      <c r="CK233" s="631"/>
    </row>
    <row r="234" spans="1:89" s="63" customFormat="1" x14ac:dyDescent="0.2">
      <c r="A234" s="57"/>
      <c r="B234" s="953" t="s">
        <v>410</v>
      </c>
      <c r="C234" s="958" t="s">
        <v>411</v>
      </c>
      <c r="D234" s="959" t="s">
        <v>78</v>
      </c>
      <c r="E234" s="960" t="s">
        <v>141</v>
      </c>
      <c r="F234" s="961">
        <v>2</v>
      </c>
      <c r="G234" s="637">
        <v>0</v>
      </c>
      <c r="H234" s="637">
        <v>0</v>
      </c>
      <c r="I234" s="637">
        <v>0</v>
      </c>
      <c r="J234" s="637">
        <v>0</v>
      </c>
      <c r="K234" s="637">
        <v>0</v>
      </c>
      <c r="L234" s="637">
        <v>0</v>
      </c>
      <c r="M234" s="638">
        <v>0</v>
      </c>
      <c r="N234" s="638">
        <v>0</v>
      </c>
      <c r="O234" s="638">
        <v>0</v>
      </c>
      <c r="P234" s="638">
        <v>0</v>
      </c>
      <c r="Q234" s="638">
        <v>0</v>
      </c>
      <c r="R234" s="638">
        <v>0</v>
      </c>
      <c r="S234" s="638">
        <v>0</v>
      </c>
      <c r="T234" s="638">
        <v>0</v>
      </c>
      <c r="U234" s="638">
        <v>0</v>
      </c>
      <c r="V234" s="638">
        <v>0</v>
      </c>
      <c r="W234" s="638">
        <v>0</v>
      </c>
      <c r="X234" s="638">
        <v>0</v>
      </c>
      <c r="Y234" s="638">
        <v>0</v>
      </c>
      <c r="Z234" s="638">
        <v>0</v>
      </c>
      <c r="AA234" s="638">
        <v>0</v>
      </c>
      <c r="AB234" s="638">
        <v>0</v>
      </c>
      <c r="AC234" s="638">
        <v>0</v>
      </c>
      <c r="AD234" s="638">
        <v>0</v>
      </c>
      <c r="AE234" s="638">
        <v>0</v>
      </c>
      <c r="AF234" s="638">
        <v>0</v>
      </c>
      <c r="AG234" s="638">
        <v>0</v>
      </c>
      <c r="AH234" s="638">
        <v>0</v>
      </c>
      <c r="AI234" s="638">
        <v>0</v>
      </c>
      <c r="AJ234" s="638">
        <v>0</v>
      </c>
      <c r="AK234" s="638">
        <v>0</v>
      </c>
      <c r="AL234" s="638"/>
      <c r="AM234" s="638"/>
      <c r="AN234" s="638"/>
      <c r="AO234" s="638"/>
      <c r="AP234" s="638"/>
      <c r="AQ234" s="638"/>
      <c r="AR234" s="638"/>
      <c r="AS234" s="638"/>
      <c r="AT234" s="638"/>
      <c r="AU234" s="638"/>
      <c r="AV234" s="638"/>
      <c r="AW234" s="638"/>
      <c r="AX234" s="638"/>
      <c r="AY234" s="638"/>
      <c r="AZ234" s="638"/>
      <c r="BA234" s="638"/>
      <c r="BB234" s="638"/>
      <c r="BC234" s="638"/>
      <c r="BD234" s="638"/>
      <c r="BE234" s="638"/>
      <c r="BF234" s="638"/>
      <c r="BG234" s="638"/>
      <c r="BH234" s="638"/>
      <c r="BI234" s="638"/>
      <c r="BJ234" s="638"/>
      <c r="BK234" s="638"/>
      <c r="BL234" s="638"/>
      <c r="BM234" s="638"/>
      <c r="BN234" s="638"/>
      <c r="BO234" s="638"/>
      <c r="BP234" s="638"/>
      <c r="BQ234" s="638"/>
      <c r="BR234" s="638"/>
      <c r="BS234" s="638"/>
      <c r="BT234" s="638"/>
      <c r="BU234" s="638"/>
      <c r="BV234" s="638"/>
      <c r="BW234" s="638"/>
      <c r="BX234" s="638"/>
      <c r="BY234" s="638"/>
      <c r="BZ234" s="638"/>
      <c r="CA234" s="638"/>
      <c r="CB234" s="638"/>
      <c r="CC234" s="638"/>
      <c r="CD234" s="638"/>
      <c r="CE234" s="638"/>
      <c r="CF234" s="638"/>
      <c r="CG234" s="638"/>
      <c r="CH234" s="638"/>
      <c r="CI234" s="639"/>
      <c r="CK234" s="631"/>
    </row>
    <row r="235" spans="1:89" s="63" customFormat="1" ht="15" thickBot="1" x14ac:dyDescent="0.25">
      <c r="A235" s="57"/>
      <c r="B235" s="962" t="s">
        <v>412</v>
      </c>
      <c r="C235" s="963" t="s">
        <v>413</v>
      </c>
      <c r="D235" s="964" t="s">
        <v>78</v>
      </c>
      <c r="E235" s="965" t="s">
        <v>141</v>
      </c>
      <c r="F235" s="966">
        <v>2</v>
      </c>
      <c r="G235" s="682">
        <v>0.01</v>
      </c>
      <c r="H235" s="682">
        <v>0.01</v>
      </c>
      <c r="I235" s="682">
        <v>1E-3</v>
      </c>
      <c r="J235" s="682">
        <v>1.2E-2</v>
      </c>
      <c r="K235" s="682">
        <v>3.6999999999999998E-2</v>
      </c>
      <c r="L235" s="682">
        <v>1.2E-2</v>
      </c>
      <c r="M235" s="683">
        <v>1.2E-2</v>
      </c>
      <c r="N235" s="683">
        <v>1.2E-2</v>
      </c>
      <c r="O235" s="683">
        <v>3.6999999999999998E-2</v>
      </c>
      <c r="P235" s="683">
        <v>3.6999999999999998E-2</v>
      </c>
      <c r="Q235" s="683">
        <v>1.2E-2</v>
      </c>
      <c r="R235" s="683">
        <v>2.7E-2</v>
      </c>
      <c r="S235" s="683">
        <v>1.2E-2</v>
      </c>
      <c r="T235" s="683">
        <v>3.6999999999999998E-2</v>
      </c>
      <c r="U235" s="683">
        <v>1.2E-2</v>
      </c>
      <c r="V235" s="683">
        <v>1.2E-2</v>
      </c>
      <c r="W235" s="683">
        <v>1.2E-2</v>
      </c>
      <c r="X235" s="683">
        <v>3.6999999999999998E-2</v>
      </c>
      <c r="Y235" s="683">
        <v>3.6999999999999998E-2</v>
      </c>
      <c r="Z235" s="683">
        <v>1.2E-2</v>
      </c>
      <c r="AA235" s="683">
        <v>2.7E-2</v>
      </c>
      <c r="AB235" s="683">
        <v>1.2E-2</v>
      </c>
      <c r="AC235" s="683">
        <v>3.6999999999999998E-2</v>
      </c>
      <c r="AD235" s="683">
        <v>1.2E-2</v>
      </c>
      <c r="AE235" s="683">
        <v>1.2E-2</v>
      </c>
      <c r="AF235" s="683">
        <v>1.2E-2</v>
      </c>
      <c r="AG235" s="683">
        <v>1.2E-2</v>
      </c>
      <c r="AH235" s="683">
        <v>3.6999999999999998E-2</v>
      </c>
      <c r="AI235" s="683">
        <v>3.6999999999999998E-2</v>
      </c>
      <c r="AJ235" s="683">
        <v>1.2E-2</v>
      </c>
      <c r="AK235" s="683">
        <v>2.7E-2</v>
      </c>
      <c r="AL235" s="683"/>
      <c r="AM235" s="683"/>
      <c r="AN235" s="683"/>
      <c r="AO235" s="683"/>
      <c r="AP235" s="683"/>
      <c r="AQ235" s="683"/>
      <c r="AR235" s="683"/>
      <c r="AS235" s="683"/>
      <c r="AT235" s="683"/>
      <c r="AU235" s="683"/>
      <c r="AV235" s="683"/>
      <c r="AW235" s="683"/>
      <c r="AX235" s="683"/>
      <c r="AY235" s="683"/>
      <c r="AZ235" s="683"/>
      <c r="BA235" s="683"/>
      <c r="BB235" s="683"/>
      <c r="BC235" s="683"/>
      <c r="BD235" s="683"/>
      <c r="BE235" s="683"/>
      <c r="BF235" s="683"/>
      <c r="BG235" s="683"/>
      <c r="BH235" s="683"/>
      <c r="BI235" s="683"/>
      <c r="BJ235" s="683"/>
      <c r="BK235" s="683"/>
      <c r="BL235" s="683"/>
      <c r="BM235" s="683"/>
      <c r="BN235" s="683"/>
      <c r="BO235" s="683"/>
      <c r="BP235" s="683"/>
      <c r="BQ235" s="683"/>
      <c r="BR235" s="683"/>
      <c r="BS235" s="683"/>
      <c r="BT235" s="683"/>
      <c r="BU235" s="683"/>
      <c r="BV235" s="683"/>
      <c r="BW235" s="683"/>
      <c r="BX235" s="683"/>
      <c r="BY235" s="683"/>
      <c r="BZ235" s="683"/>
      <c r="CA235" s="683"/>
      <c r="CB235" s="683"/>
      <c r="CC235" s="683"/>
      <c r="CD235" s="683"/>
      <c r="CE235" s="683"/>
      <c r="CF235" s="683"/>
      <c r="CG235" s="683"/>
      <c r="CH235" s="683"/>
      <c r="CI235" s="684"/>
      <c r="CK235" s="631"/>
    </row>
    <row r="236" spans="1:89" s="63" customFormat="1" x14ac:dyDescent="0.2">
      <c r="A236" s="57"/>
      <c r="B236" s="930" t="s">
        <v>414</v>
      </c>
      <c r="C236" s="931" t="s">
        <v>415</v>
      </c>
      <c r="D236" s="932" t="s">
        <v>78</v>
      </c>
      <c r="E236" s="933" t="s">
        <v>141</v>
      </c>
      <c r="F236" s="934">
        <v>2</v>
      </c>
      <c r="G236" s="628">
        <v>0</v>
      </c>
      <c r="H236" s="628">
        <v>0.01</v>
      </c>
      <c r="I236" s="628">
        <v>5.0000000000000001E-3</v>
      </c>
      <c r="J236" s="628">
        <v>0.01</v>
      </c>
      <c r="K236" s="628">
        <v>0.03</v>
      </c>
      <c r="L236" s="628">
        <v>0.03</v>
      </c>
      <c r="M236" s="629">
        <v>0.03</v>
      </c>
      <c r="N236" s="629">
        <v>0.03</v>
      </c>
      <c r="O236" s="629">
        <v>0.03</v>
      </c>
      <c r="P236" s="629">
        <v>0.03</v>
      </c>
      <c r="Q236" s="629">
        <v>0.03</v>
      </c>
      <c r="R236" s="629">
        <v>0.03</v>
      </c>
      <c r="S236" s="629">
        <v>0.03</v>
      </c>
      <c r="T236" s="629">
        <v>0.03</v>
      </c>
      <c r="U236" s="629">
        <v>0.03</v>
      </c>
      <c r="V236" s="629">
        <v>0.03</v>
      </c>
      <c r="W236" s="629">
        <v>0.03</v>
      </c>
      <c r="X236" s="629">
        <v>0.03</v>
      </c>
      <c r="Y236" s="629">
        <v>0.03</v>
      </c>
      <c r="Z236" s="629">
        <v>0.03</v>
      </c>
      <c r="AA236" s="629">
        <v>0.03</v>
      </c>
      <c r="AB236" s="629">
        <v>0.03</v>
      </c>
      <c r="AC236" s="629">
        <v>0.03</v>
      </c>
      <c r="AD236" s="629">
        <v>0.03</v>
      </c>
      <c r="AE236" s="629">
        <v>0.03</v>
      </c>
      <c r="AF236" s="629">
        <v>0.03</v>
      </c>
      <c r="AG236" s="629">
        <v>0.03</v>
      </c>
      <c r="AH236" s="629">
        <v>0.03</v>
      </c>
      <c r="AI236" s="629">
        <v>0.03</v>
      </c>
      <c r="AJ236" s="629">
        <v>0.03</v>
      </c>
      <c r="AK236" s="629">
        <v>0.03</v>
      </c>
      <c r="AL236" s="629"/>
      <c r="AM236" s="629"/>
      <c r="AN236" s="629"/>
      <c r="AO236" s="629"/>
      <c r="AP236" s="629"/>
      <c r="AQ236" s="629"/>
      <c r="AR236" s="629"/>
      <c r="AS236" s="629"/>
      <c r="AT236" s="629"/>
      <c r="AU236" s="629"/>
      <c r="AV236" s="629"/>
      <c r="AW236" s="629"/>
      <c r="AX236" s="629"/>
      <c r="AY236" s="629"/>
      <c r="AZ236" s="629"/>
      <c r="BA236" s="629"/>
      <c r="BB236" s="629"/>
      <c r="BC236" s="629"/>
      <c r="BD236" s="629"/>
      <c r="BE236" s="629"/>
      <c r="BF236" s="629"/>
      <c r="BG236" s="629"/>
      <c r="BH236" s="629"/>
      <c r="BI236" s="629"/>
      <c r="BJ236" s="629"/>
      <c r="BK236" s="629"/>
      <c r="BL236" s="629"/>
      <c r="BM236" s="629"/>
      <c r="BN236" s="629"/>
      <c r="BO236" s="629"/>
      <c r="BP236" s="629"/>
      <c r="BQ236" s="629"/>
      <c r="BR236" s="629"/>
      <c r="BS236" s="629"/>
      <c r="BT236" s="629"/>
      <c r="BU236" s="629"/>
      <c r="BV236" s="629"/>
      <c r="BW236" s="629"/>
      <c r="BX236" s="629"/>
      <c r="BY236" s="629"/>
      <c r="BZ236" s="629"/>
      <c r="CA236" s="629"/>
      <c r="CB236" s="629"/>
      <c r="CC236" s="629"/>
      <c r="CD236" s="629"/>
      <c r="CE236" s="629"/>
      <c r="CF236" s="629"/>
      <c r="CG236" s="629"/>
      <c r="CH236" s="629"/>
      <c r="CI236" s="630"/>
      <c r="CK236" s="631"/>
    </row>
    <row r="237" spans="1:89" s="63" customFormat="1" x14ac:dyDescent="0.2">
      <c r="A237" s="57"/>
      <c r="B237" s="940" t="s">
        <v>416</v>
      </c>
      <c r="C237" s="941" t="s">
        <v>417</v>
      </c>
      <c r="D237" s="937" t="s">
        <v>78</v>
      </c>
      <c r="E237" s="938" t="s">
        <v>141</v>
      </c>
      <c r="F237" s="939">
        <v>2</v>
      </c>
      <c r="G237" s="637">
        <v>0.01</v>
      </c>
      <c r="H237" s="637">
        <v>7.0000000000000007E-2</v>
      </c>
      <c r="I237" s="637">
        <v>7.0999999999999994E-2</v>
      </c>
      <c r="J237" s="637">
        <v>0.13</v>
      </c>
      <c r="K237" s="637">
        <v>0</v>
      </c>
      <c r="L237" s="637">
        <v>0</v>
      </c>
      <c r="M237" s="641">
        <v>0</v>
      </c>
      <c r="N237" s="641">
        <v>0</v>
      </c>
      <c r="O237" s="641">
        <v>0</v>
      </c>
      <c r="P237" s="641">
        <v>0</v>
      </c>
      <c r="Q237" s="641">
        <v>0</v>
      </c>
      <c r="R237" s="641">
        <v>0</v>
      </c>
      <c r="S237" s="641">
        <v>0</v>
      </c>
      <c r="T237" s="641">
        <v>0</v>
      </c>
      <c r="U237" s="641">
        <v>0</v>
      </c>
      <c r="V237" s="641">
        <v>0</v>
      </c>
      <c r="W237" s="641">
        <v>0</v>
      </c>
      <c r="X237" s="641">
        <v>0</v>
      </c>
      <c r="Y237" s="641">
        <v>0</v>
      </c>
      <c r="Z237" s="641">
        <v>0</v>
      </c>
      <c r="AA237" s="641">
        <v>0</v>
      </c>
      <c r="AB237" s="641">
        <v>0</v>
      </c>
      <c r="AC237" s="641">
        <v>0</v>
      </c>
      <c r="AD237" s="641">
        <v>0</v>
      </c>
      <c r="AE237" s="641">
        <v>0</v>
      </c>
      <c r="AF237" s="641">
        <v>0</v>
      </c>
      <c r="AG237" s="641">
        <v>0</v>
      </c>
      <c r="AH237" s="641">
        <v>0</v>
      </c>
      <c r="AI237" s="641">
        <v>0</v>
      </c>
      <c r="AJ237" s="641">
        <v>0</v>
      </c>
      <c r="AK237" s="641">
        <v>0</v>
      </c>
      <c r="AL237" s="641"/>
      <c r="AM237" s="641"/>
      <c r="AN237" s="641"/>
      <c r="AO237" s="641"/>
      <c r="AP237" s="641"/>
      <c r="AQ237" s="641"/>
      <c r="AR237" s="641"/>
      <c r="AS237" s="641"/>
      <c r="AT237" s="641"/>
      <c r="AU237" s="641"/>
      <c r="AV237" s="641"/>
      <c r="AW237" s="641"/>
      <c r="AX237" s="641"/>
      <c r="AY237" s="641"/>
      <c r="AZ237" s="641"/>
      <c r="BA237" s="641"/>
      <c r="BB237" s="641"/>
      <c r="BC237" s="641"/>
      <c r="BD237" s="641"/>
      <c r="BE237" s="641"/>
      <c r="BF237" s="641"/>
      <c r="BG237" s="641"/>
      <c r="BH237" s="641"/>
      <c r="BI237" s="641"/>
      <c r="BJ237" s="641"/>
      <c r="BK237" s="641"/>
      <c r="BL237" s="641"/>
      <c r="BM237" s="641"/>
      <c r="BN237" s="641"/>
      <c r="BO237" s="641"/>
      <c r="BP237" s="641"/>
      <c r="BQ237" s="641"/>
      <c r="BR237" s="641"/>
      <c r="BS237" s="641"/>
      <c r="BT237" s="641"/>
      <c r="BU237" s="641"/>
      <c r="BV237" s="641"/>
      <c r="BW237" s="641"/>
      <c r="BX237" s="641"/>
      <c r="BY237" s="641"/>
      <c r="BZ237" s="641"/>
      <c r="CA237" s="641"/>
      <c r="CB237" s="641"/>
      <c r="CC237" s="641"/>
      <c r="CD237" s="641"/>
      <c r="CE237" s="641"/>
      <c r="CF237" s="641"/>
      <c r="CG237" s="641"/>
      <c r="CH237" s="641"/>
      <c r="CI237" s="642"/>
      <c r="CK237" s="631"/>
    </row>
    <row r="238" spans="1:89" s="63" customFormat="1" x14ac:dyDescent="0.2">
      <c r="A238" s="57"/>
      <c r="B238" s="940" t="s">
        <v>418</v>
      </c>
      <c r="C238" s="941" t="s">
        <v>419</v>
      </c>
      <c r="D238" s="937" t="s">
        <v>78</v>
      </c>
      <c r="E238" s="938" t="s">
        <v>141</v>
      </c>
      <c r="F238" s="939">
        <v>2</v>
      </c>
      <c r="G238" s="637">
        <v>0.04</v>
      </c>
      <c r="H238" s="637">
        <v>0.08</v>
      </c>
      <c r="I238" s="637">
        <v>7.4999999999999997E-2</v>
      </c>
      <c r="J238" s="637">
        <v>0.14000000000000001</v>
      </c>
      <c r="K238" s="637">
        <v>0.24</v>
      </c>
      <c r="L238" s="637">
        <v>0.24</v>
      </c>
      <c r="M238" s="641">
        <v>0.24</v>
      </c>
      <c r="N238" s="641">
        <v>0.24</v>
      </c>
      <c r="O238" s="641">
        <v>0.24</v>
      </c>
      <c r="P238" s="641">
        <v>0.24</v>
      </c>
      <c r="Q238" s="641">
        <v>0.24</v>
      </c>
      <c r="R238" s="641">
        <v>0.24</v>
      </c>
      <c r="S238" s="641">
        <v>0.24</v>
      </c>
      <c r="T238" s="641">
        <v>0.24</v>
      </c>
      <c r="U238" s="641">
        <v>0.24</v>
      </c>
      <c r="V238" s="641">
        <v>0.24</v>
      </c>
      <c r="W238" s="641">
        <v>0.24</v>
      </c>
      <c r="X238" s="641">
        <v>0.24</v>
      </c>
      <c r="Y238" s="641">
        <v>0.24</v>
      </c>
      <c r="Z238" s="641">
        <v>0.24</v>
      </c>
      <c r="AA238" s="641">
        <v>0.24</v>
      </c>
      <c r="AB238" s="641">
        <v>0.24</v>
      </c>
      <c r="AC238" s="641">
        <v>0.24</v>
      </c>
      <c r="AD238" s="641">
        <v>0.24</v>
      </c>
      <c r="AE238" s="641">
        <v>0.24</v>
      </c>
      <c r="AF238" s="641">
        <v>0.24</v>
      </c>
      <c r="AG238" s="641">
        <v>0.24</v>
      </c>
      <c r="AH238" s="641">
        <v>0.24</v>
      </c>
      <c r="AI238" s="641">
        <v>0.24</v>
      </c>
      <c r="AJ238" s="641">
        <v>0.24</v>
      </c>
      <c r="AK238" s="641">
        <v>0.24</v>
      </c>
      <c r="AL238" s="641"/>
      <c r="AM238" s="641"/>
      <c r="AN238" s="641"/>
      <c r="AO238" s="641"/>
      <c r="AP238" s="641"/>
      <c r="AQ238" s="641"/>
      <c r="AR238" s="641"/>
      <c r="AS238" s="641"/>
      <c r="AT238" s="641"/>
      <c r="AU238" s="641"/>
      <c r="AV238" s="641"/>
      <c r="AW238" s="641"/>
      <c r="AX238" s="641"/>
      <c r="AY238" s="641"/>
      <c r="AZ238" s="641"/>
      <c r="BA238" s="641"/>
      <c r="BB238" s="641"/>
      <c r="BC238" s="641"/>
      <c r="BD238" s="641"/>
      <c r="BE238" s="641"/>
      <c r="BF238" s="641"/>
      <c r="BG238" s="641"/>
      <c r="BH238" s="641"/>
      <c r="BI238" s="641"/>
      <c r="BJ238" s="641"/>
      <c r="BK238" s="641"/>
      <c r="BL238" s="641"/>
      <c r="BM238" s="641"/>
      <c r="BN238" s="641"/>
      <c r="BO238" s="641"/>
      <c r="BP238" s="641"/>
      <c r="BQ238" s="641"/>
      <c r="BR238" s="641"/>
      <c r="BS238" s="641"/>
      <c r="BT238" s="641"/>
      <c r="BU238" s="641"/>
      <c r="BV238" s="641"/>
      <c r="BW238" s="641"/>
      <c r="BX238" s="641"/>
      <c r="BY238" s="641"/>
      <c r="BZ238" s="641"/>
      <c r="CA238" s="641"/>
      <c r="CB238" s="641"/>
      <c r="CC238" s="641"/>
      <c r="CD238" s="641"/>
      <c r="CE238" s="641"/>
      <c r="CF238" s="641"/>
      <c r="CG238" s="641"/>
      <c r="CH238" s="641"/>
      <c r="CI238" s="642"/>
      <c r="CK238" s="631"/>
    </row>
    <row r="239" spans="1:89" s="63" customFormat="1" x14ac:dyDescent="0.2">
      <c r="A239" s="57"/>
      <c r="B239" s="940" t="s">
        <v>420</v>
      </c>
      <c r="C239" s="941" t="s">
        <v>421</v>
      </c>
      <c r="D239" s="937" t="s">
        <v>78</v>
      </c>
      <c r="E239" s="938" t="s">
        <v>141</v>
      </c>
      <c r="F239" s="939">
        <v>2</v>
      </c>
      <c r="G239" s="637">
        <v>0.04</v>
      </c>
      <c r="H239" s="637">
        <v>0.02</v>
      </c>
      <c r="I239" s="637">
        <v>1.4999999999999999E-2</v>
      </c>
      <c r="J239" s="637">
        <v>0.03</v>
      </c>
      <c r="K239" s="637">
        <v>0.05</v>
      </c>
      <c r="L239" s="637">
        <v>0.05</v>
      </c>
      <c r="M239" s="641">
        <v>0.05</v>
      </c>
      <c r="N239" s="641">
        <v>0.05</v>
      </c>
      <c r="O239" s="641">
        <v>0.05</v>
      </c>
      <c r="P239" s="641">
        <v>0.05</v>
      </c>
      <c r="Q239" s="641">
        <v>0.05</v>
      </c>
      <c r="R239" s="641">
        <v>0.05</v>
      </c>
      <c r="S239" s="641">
        <v>0.05</v>
      </c>
      <c r="T239" s="641">
        <v>0.05</v>
      </c>
      <c r="U239" s="641">
        <v>0.05</v>
      </c>
      <c r="V239" s="641">
        <v>0.05</v>
      </c>
      <c r="W239" s="641">
        <v>0.05</v>
      </c>
      <c r="X239" s="641">
        <v>0.05</v>
      </c>
      <c r="Y239" s="641">
        <v>0.05</v>
      </c>
      <c r="Z239" s="641">
        <v>0.05</v>
      </c>
      <c r="AA239" s="641">
        <v>0.05</v>
      </c>
      <c r="AB239" s="641">
        <v>0.05</v>
      </c>
      <c r="AC239" s="641">
        <v>0.05</v>
      </c>
      <c r="AD239" s="641">
        <v>0.05</v>
      </c>
      <c r="AE239" s="641">
        <v>0.05</v>
      </c>
      <c r="AF239" s="641">
        <v>0.05</v>
      </c>
      <c r="AG239" s="641">
        <v>0.05</v>
      </c>
      <c r="AH239" s="641">
        <v>0.05</v>
      </c>
      <c r="AI239" s="641">
        <v>0.05</v>
      </c>
      <c r="AJ239" s="641">
        <v>0.05</v>
      </c>
      <c r="AK239" s="641">
        <v>0.05</v>
      </c>
      <c r="AL239" s="641"/>
      <c r="AM239" s="641"/>
      <c r="AN239" s="641"/>
      <c r="AO239" s="641"/>
      <c r="AP239" s="641"/>
      <c r="AQ239" s="641"/>
      <c r="AR239" s="641"/>
      <c r="AS239" s="641"/>
      <c r="AT239" s="641"/>
      <c r="AU239" s="641"/>
      <c r="AV239" s="641"/>
      <c r="AW239" s="641"/>
      <c r="AX239" s="641"/>
      <c r="AY239" s="641"/>
      <c r="AZ239" s="641"/>
      <c r="BA239" s="641"/>
      <c r="BB239" s="641"/>
      <c r="BC239" s="641"/>
      <c r="BD239" s="641"/>
      <c r="BE239" s="641"/>
      <c r="BF239" s="641"/>
      <c r="BG239" s="641"/>
      <c r="BH239" s="641"/>
      <c r="BI239" s="641"/>
      <c r="BJ239" s="641"/>
      <c r="BK239" s="641"/>
      <c r="BL239" s="641"/>
      <c r="BM239" s="641"/>
      <c r="BN239" s="641"/>
      <c r="BO239" s="641"/>
      <c r="BP239" s="641"/>
      <c r="BQ239" s="641"/>
      <c r="BR239" s="641"/>
      <c r="BS239" s="641"/>
      <c r="BT239" s="641"/>
      <c r="BU239" s="641"/>
      <c r="BV239" s="641"/>
      <c r="BW239" s="641"/>
      <c r="BX239" s="641"/>
      <c r="BY239" s="641"/>
      <c r="BZ239" s="641"/>
      <c r="CA239" s="641"/>
      <c r="CB239" s="641"/>
      <c r="CC239" s="641"/>
      <c r="CD239" s="641"/>
      <c r="CE239" s="641"/>
      <c r="CF239" s="641"/>
      <c r="CG239" s="641"/>
      <c r="CH239" s="641"/>
      <c r="CI239" s="642"/>
      <c r="CK239" s="631"/>
    </row>
    <row r="240" spans="1:89" s="63" customFormat="1" x14ac:dyDescent="0.2">
      <c r="A240" s="57"/>
      <c r="B240" s="940" t="s">
        <v>422</v>
      </c>
      <c r="C240" s="941" t="s">
        <v>423</v>
      </c>
      <c r="D240" s="937" t="s">
        <v>78</v>
      </c>
      <c r="E240" s="938" t="s">
        <v>141</v>
      </c>
      <c r="F240" s="939">
        <v>2</v>
      </c>
      <c r="G240" s="637">
        <v>0</v>
      </c>
      <c r="H240" s="637">
        <v>0</v>
      </c>
      <c r="I240" s="637">
        <v>0</v>
      </c>
      <c r="J240" s="637">
        <v>0</v>
      </c>
      <c r="K240" s="637">
        <v>0</v>
      </c>
      <c r="L240" s="637">
        <v>0</v>
      </c>
      <c r="M240" s="641">
        <v>0</v>
      </c>
      <c r="N240" s="641">
        <v>0</v>
      </c>
      <c r="O240" s="641">
        <v>0</v>
      </c>
      <c r="P240" s="641">
        <v>0</v>
      </c>
      <c r="Q240" s="641">
        <v>0</v>
      </c>
      <c r="R240" s="641">
        <v>0</v>
      </c>
      <c r="S240" s="641">
        <v>0</v>
      </c>
      <c r="T240" s="641">
        <v>0</v>
      </c>
      <c r="U240" s="641">
        <v>0</v>
      </c>
      <c r="V240" s="641">
        <v>0</v>
      </c>
      <c r="W240" s="641">
        <v>0</v>
      </c>
      <c r="X240" s="641">
        <v>0</v>
      </c>
      <c r="Y240" s="641">
        <v>0</v>
      </c>
      <c r="Z240" s="641">
        <v>0</v>
      </c>
      <c r="AA240" s="641">
        <v>0</v>
      </c>
      <c r="AB240" s="641">
        <v>0</v>
      </c>
      <c r="AC240" s="641">
        <v>0</v>
      </c>
      <c r="AD240" s="641">
        <v>0</v>
      </c>
      <c r="AE240" s="641">
        <v>0</v>
      </c>
      <c r="AF240" s="641">
        <v>0</v>
      </c>
      <c r="AG240" s="641">
        <v>0</v>
      </c>
      <c r="AH240" s="641">
        <v>0</v>
      </c>
      <c r="AI240" s="641">
        <v>0</v>
      </c>
      <c r="AJ240" s="641">
        <v>0</v>
      </c>
      <c r="AK240" s="641">
        <v>0</v>
      </c>
      <c r="AL240" s="641"/>
      <c r="AM240" s="641"/>
      <c r="AN240" s="641"/>
      <c r="AO240" s="641"/>
      <c r="AP240" s="641"/>
      <c r="AQ240" s="641"/>
      <c r="AR240" s="641"/>
      <c r="AS240" s="641"/>
      <c r="AT240" s="641"/>
      <c r="AU240" s="641"/>
      <c r="AV240" s="641"/>
      <c r="AW240" s="641"/>
      <c r="AX240" s="641"/>
      <c r="AY240" s="641"/>
      <c r="AZ240" s="641"/>
      <c r="BA240" s="641"/>
      <c r="BB240" s="641"/>
      <c r="BC240" s="641"/>
      <c r="BD240" s="641"/>
      <c r="BE240" s="641"/>
      <c r="BF240" s="641"/>
      <c r="BG240" s="641"/>
      <c r="BH240" s="641"/>
      <c r="BI240" s="641"/>
      <c r="BJ240" s="641"/>
      <c r="BK240" s="641"/>
      <c r="BL240" s="641"/>
      <c r="BM240" s="641"/>
      <c r="BN240" s="641"/>
      <c r="BO240" s="641"/>
      <c r="BP240" s="641"/>
      <c r="BQ240" s="641"/>
      <c r="BR240" s="641"/>
      <c r="BS240" s="641"/>
      <c r="BT240" s="641"/>
      <c r="BU240" s="641"/>
      <c r="BV240" s="641"/>
      <c r="BW240" s="641"/>
      <c r="BX240" s="641"/>
      <c r="BY240" s="641"/>
      <c r="BZ240" s="641"/>
      <c r="CA240" s="641"/>
      <c r="CB240" s="641"/>
      <c r="CC240" s="641"/>
      <c r="CD240" s="641"/>
      <c r="CE240" s="641"/>
      <c r="CF240" s="641"/>
      <c r="CG240" s="641"/>
      <c r="CH240" s="641"/>
      <c r="CI240" s="642"/>
      <c r="CK240" s="631"/>
    </row>
    <row r="241" spans="1:89" s="63" customFormat="1" x14ac:dyDescent="0.2">
      <c r="A241" s="57"/>
      <c r="B241" s="940" t="s">
        <v>424</v>
      </c>
      <c r="C241" s="936" t="s">
        <v>425</v>
      </c>
      <c r="D241" s="937" t="s">
        <v>78</v>
      </c>
      <c r="E241" s="938" t="s">
        <v>141</v>
      </c>
      <c r="F241" s="939">
        <v>2</v>
      </c>
      <c r="G241" s="637">
        <v>0.81</v>
      </c>
      <c r="H241" s="637">
        <v>0.68</v>
      </c>
      <c r="I241" s="637">
        <v>0.64700000000000002</v>
      </c>
      <c r="J241" s="637">
        <v>1.23</v>
      </c>
      <c r="K241" s="637">
        <v>1.23</v>
      </c>
      <c r="L241" s="637">
        <v>1.23</v>
      </c>
      <c r="M241" s="641">
        <v>1.23</v>
      </c>
      <c r="N241" s="641">
        <v>1.23</v>
      </c>
      <c r="O241" s="641">
        <v>1.23</v>
      </c>
      <c r="P241" s="641">
        <v>1.23</v>
      </c>
      <c r="Q241" s="641">
        <v>1.23</v>
      </c>
      <c r="R241" s="641">
        <v>1.23</v>
      </c>
      <c r="S241" s="641">
        <v>1.23</v>
      </c>
      <c r="T241" s="641">
        <v>1.23</v>
      </c>
      <c r="U241" s="641">
        <v>1.23</v>
      </c>
      <c r="V241" s="641">
        <v>1.23</v>
      </c>
      <c r="W241" s="641">
        <v>1.23</v>
      </c>
      <c r="X241" s="641">
        <v>1.23</v>
      </c>
      <c r="Y241" s="641">
        <v>1.23</v>
      </c>
      <c r="Z241" s="641">
        <v>1.23</v>
      </c>
      <c r="AA241" s="641">
        <v>1.23</v>
      </c>
      <c r="AB241" s="641">
        <v>1.23</v>
      </c>
      <c r="AC241" s="641">
        <v>1.23</v>
      </c>
      <c r="AD241" s="641">
        <v>1.23</v>
      </c>
      <c r="AE241" s="641">
        <v>1.23</v>
      </c>
      <c r="AF241" s="641">
        <v>1.23</v>
      </c>
      <c r="AG241" s="641">
        <v>1.23</v>
      </c>
      <c r="AH241" s="641">
        <v>1.23</v>
      </c>
      <c r="AI241" s="641">
        <v>1.23</v>
      </c>
      <c r="AJ241" s="641">
        <v>1.23</v>
      </c>
      <c r="AK241" s="641">
        <v>1.23</v>
      </c>
      <c r="AL241" s="641"/>
      <c r="AM241" s="641"/>
      <c r="AN241" s="641"/>
      <c r="AO241" s="641"/>
      <c r="AP241" s="641"/>
      <c r="AQ241" s="641"/>
      <c r="AR241" s="641"/>
      <c r="AS241" s="641"/>
      <c r="AT241" s="641"/>
      <c r="AU241" s="641"/>
      <c r="AV241" s="641"/>
      <c r="AW241" s="641"/>
      <c r="AX241" s="641"/>
      <c r="AY241" s="641"/>
      <c r="AZ241" s="641"/>
      <c r="BA241" s="641"/>
      <c r="BB241" s="641"/>
      <c r="BC241" s="641"/>
      <c r="BD241" s="641"/>
      <c r="BE241" s="641"/>
      <c r="BF241" s="641"/>
      <c r="BG241" s="641"/>
      <c r="BH241" s="641"/>
      <c r="BI241" s="641"/>
      <c r="BJ241" s="641"/>
      <c r="BK241" s="641"/>
      <c r="BL241" s="641"/>
      <c r="BM241" s="641"/>
      <c r="BN241" s="641"/>
      <c r="BO241" s="641"/>
      <c r="BP241" s="641"/>
      <c r="BQ241" s="641"/>
      <c r="BR241" s="641"/>
      <c r="BS241" s="641"/>
      <c r="BT241" s="641"/>
      <c r="BU241" s="641"/>
      <c r="BV241" s="641"/>
      <c r="BW241" s="641"/>
      <c r="BX241" s="641"/>
      <c r="BY241" s="641"/>
      <c r="BZ241" s="641"/>
      <c r="CA241" s="641"/>
      <c r="CB241" s="641"/>
      <c r="CC241" s="641"/>
      <c r="CD241" s="641"/>
      <c r="CE241" s="641"/>
      <c r="CF241" s="641"/>
      <c r="CG241" s="641"/>
      <c r="CH241" s="641"/>
      <c r="CI241" s="642"/>
      <c r="CK241" s="631"/>
    </row>
    <row r="242" spans="1:89" s="63" customFormat="1" x14ac:dyDescent="0.2">
      <c r="A242" s="57"/>
      <c r="B242" s="940" t="s">
        <v>426</v>
      </c>
      <c r="C242" s="936" t="s">
        <v>148</v>
      </c>
      <c r="D242" s="937" t="s">
        <v>427</v>
      </c>
      <c r="E242" s="938" t="s">
        <v>141</v>
      </c>
      <c r="F242" s="939">
        <v>2</v>
      </c>
      <c r="G242" s="644">
        <f>SUM(G236:G241)</f>
        <v>0.9</v>
      </c>
      <c r="H242" s="644">
        <f t="shared" ref="H242:BS242" si="163">SUM(H236:H241)</f>
        <v>0.8600000000000001</v>
      </c>
      <c r="I242" s="644">
        <f t="shared" si="163"/>
        <v>0.81299999999999994</v>
      </c>
      <c r="J242" s="644">
        <f t="shared" si="163"/>
        <v>1.54</v>
      </c>
      <c r="K242" s="644">
        <f t="shared" si="163"/>
        <v>1.55</v>
      </c>
      <c r="L242" s="644">
        <f t="shared" si="163"/>
        <v>1.55</v>
      </c>
      <c r="M242" s="649">
        <f t="shared" si="163"/>
        <v>1.55</v>
      </c>
      <c r="N242" s="649">
        <f t="shared" si="163"/>
        <v>1.55</v>
      </c>
      <c r="O242" s="649">
        <f t="shared" si="163"/>
        <v>1.55</v>
      </c>
      <c r="P242" s="649">
        <f t="shared" si="163"/>
        <v>1.55</v>
      </c>
      <c r="Q242" s="649">
        <f t="shared" si="163"/>
        <v>1.55</v>
      </c>
      <c r="R242" s="649">
        <f t="shared" si="163"/>
        <v>1.55</v>
      </c>
      <c r="S242" s="649">
        <f t="shared" si="163"/>
        <v>1.55</v>
      </c>
      <c r="T242" s="649">
        <f t="shared" si="163"/>
        <v>1.55</v>
      </c>
      <c r="U242" s="649">
        <f t="shared" si="163"/>
        <v>1.55</v>
      </c>
      <c r="V242" s="649">
        <f t="shared" si="163"/>
        <v>1.55</v>
      </c>
      <c r="W242" s="649">
        <f t="shared" si="163"/>
        <v>1.55</v>
      </c>
      <c r="X242" s="649">
        <f t="shared" si="163"/>
        <v>1.55</v>
      </c>
      <c r="Y242" s="649">
        <f t="shared" si="163"/>
        <v>1.55</v>
      </c>
      <c r="Z242" s="649">
        <f t="shared" si="163"/>
        <v>1.55</v>
      </c>
      <c r="AA242" s="649">
        <f t="shared" si="163"/>
        <v>1.55</v>
      </c>
      <c r="AB242" s="649">
        <f t="shared" si="163"/>
        <v>1.55</v>
      </c>
      <c r="AC242" s="649">
        <f t="shared" si="163"/>
        <v>1.55</v>
      </c>
      <c r="AD242" s="649">
        <f t="shared" si="163"/>
        <v>1.55</v>
      </c>
      <c r="AE242" s="649">
        <f t="shared" si="163"/>
        <v>1.55</v>
      </c>
      <c r="AF242" s="649">
        <f t="shared" si="163"/>
        <v>1.55</v>
      </c>
      <c r="AG242" s="649">
        <f t="shared" si="163"/>
        <v>1.55</v>
      </c>
      <c r="AH242" s="649">
        <f t="shared" si="163"/>
        <v>1.55</v>
      </c>
      <c r="AI242" s="649">
        <f t="shared" si="163"/>
        <v>1.55</v>
      </c>
      <c r="AJ242" s="649">
        <f t="shared" si="163"/>
        <v>1.55</v>
      </c>
      <c r="AK242" s="649">
        <f t="shared" si="163"/>
        <v>1.55</v>
      </c>
      <c r="AL242" s="649">
        <f t="shared" si="163"/>
        <v>0</v>
      </c>
      <c r="AM242" s="649">
        <f t="shared" si="163"/>
        <v>0</v>
      </c>
      <c r="AN242" s="649">
        <f t="shared" si="163"/>
        <v>0</v>
      </c>
      <c r="AO242" s="649">
        <f t="shared" si="163"/>
        <v>0</v>
      </c>
      <c r="AP242" s="649">
        <f t="shared" si="163"/>
        <v>0</v>
      </c>
      <c r="AQ242" s="649">
        <f t="shared" si="163"/>
        <v>0</v>
      </c>
      <c r="AR242" s="649">
        <f t="shared" si="163"/>
        <v>0</v>
      </c>
      <c r="AS242" s="649">
        <f t="shared" si="163"/>
        <v>0</v>
      </c>
      <c r="AT242" s="649">
        <f t="shared" si="163"/>
        <v>0</v>
      </c>
      <c r="AU242" s="649">
        <f t="shared" si="163"/>
        <v>0</v>
      </c>
      <c r="AV242" s="649">
        <f t="shared" si="163"/>
        <v>0</v>
      </c>
      <c r="AW242" s="649">
        <f t="shared" si="163"/>
        <v>0</v>
      </c>
      <c r="AX242" s="649">
        <f t="shared" si="163"/>
        <v>0</v>
      </c>
      <c r="AY242" s="649">
        <f t="shared" si="163"/>
        <v>0</v>
      </c>
      <c r="AZ242" s="649">
        <f t="shared" si="163"/>
        <v>0</v>
      </c>
      <c r="BA242" s="649">
        <f t="shared" si="163"/>
        <v>0</v>
      </c>
      <c r="BB242" s="649">
        <f t="shared" si="163"/>
        <v>0</v>
      </c>
      <c r="BC242" s="649">
        <f t="shared" si="163"/>
        <v>0</v>
      </c>
      <c r="BD242" s="649">
        <f t="shared" si="163"/>
        <v>0</v>
      </c>
      <c r="BE242" s="649">
        <f t="shared" si="163"/>
        <v>0</v>
      </c>
      <c r="BF242" s="649">
        <f t="shared" si="163"/>
        <v>0</v>
      </c>
      <c r="BG242" s="649">
        <f t="shared" si="163"/>
        <v>0</v>
      </c>
      <c r="BH242" s="649">
        <f t="shared" si="163"/>
        <v>0</v>
      </c>
      <c r="BI242" s="649">
        <f t="shared" si="163"/>
        <v>0</v>
      </c>
      <c r="BJ242" s="649">
        <f t="shared" si="163"/>
        <v>0</v>
      </c>
      <c r="BK242" s="649">
        <f t="shared" si="163"/>
        <v>0</v>
      </c>
      <c r="BL242" s="649">
        <f t="shared" si="163"/>
        <v>0</v>
      </c>
      <c r="BM242" s="649">
        <f t="shared" si="163"/>
        <v>0</v>
      </c>
      <c r="BN242" s="649">
        <f t="shared" si="163"/>
        <v>0</v>
      </c>
      <c r="BO242" s="649">
        <f t="shared" si="163"/>
        <v>0</v>
      </c>
      <c r="BP242" s="649">
        <f t="shared" si="163"/>
        <v>0</v>
      </c>
      <c r="BQ242" s="649">
        <f t="shared" si="163"/>
        <v>0</v>
      </c>
      <c r="BR242" s="649">
        <f t="shared" si="163"/>
        <v>0</v>
      </c>
      <c r="BS242" s="649">
        <f t="shared" si="163"/>
        <v>0</v>
      </c>
      <c r="BT242" s="649">
        <f t="shared" ref="BT242:CI242" si="164">SUM(BT236:BT241)</f>
        <v>0</v>
      </c>
      <c r="BU242" s="649">
        <f t="shared" si="164"/>
        <v>0</v>
      </c>
      <c r="BV242" s="649">
        <f t="shared" si="164"/>
        <v>0</v>
      </c>
      <c r="BW242" s="649">
        <f t="shared" si="164"/>
        <v>0</v>
      </c>
      <c r="BX242" s="649">
        <f t="shared" si="164"/>
        <v>0</v>
      </c>
      <c r="BY242" s="649">
        <f t="shared" si="164"/>
        <v>0</v>
      </c>
      <c r="BZ242" s="649">
        <f t="shared" si="164"/>
        <v>0</v>
      </c>
      <c r="CA242" s="649">
        <f t="shared" si="164"/>
        <v>0</v>
      </c>
      <c r="CB242" s="649">
        <f t="shared" si="164"/>
        <v>0</v>
      </c>
      <c r="CC242" s="649">
        <f t="shared" si="164"/>
        <v>0</v>
      </c>
      <c r="CD242" s="649">
        <f t="shared" si="164"/>
        <v>0</v>
      </c>
      <c r="CE242" s="649">
        <f t="shared" si="164"/>
        <v>0</v>
      </c>
      <c r="CF242" s="649">
        <f t="shared" si="164"/>
        <v>0</v>
      </c>
      <c r="CG242" s="649">
        <f t="shared" si="164"/>
        <v>0</v>
      </c>
      <c r="CH242" s="649">
        <f t="shared" si="164"/>
        <v>0</v>
      </c>
      <c r="CI242" s="645">
        <f t="shared" si="164"/>
        <v>0</v>
      </c>
      <c r="CK242" s="631"/>
    </row>
    <row r="243" spans="1:89" s="63" customFormat="1" ht="15" thickBot="1" x14ac:dyDescent="0.25">
      <c r="A243" s="57"/>
      <c r="B243" s="967" t="s">
        <v>428</v>
      </c>
      <c r="C243" s="968" t="s">
        <v>429</v>
      </c>
      <c r="D243" s="969" t="s">
        <v>430</v>
      </c>
      <c r="E243" s="970" t="s">
        <v>431</v>
      </c>
      <c r="F243" s="948">
        <v>2</v>
      </c>
      <c r="G243" s="656">
        <f>(G242*1000000)/(G257*1000)</f>
        <v>251.88916876574311</v>
      </c>
      <c r="H243" s="656">
        <f t="shared" ref="H243:BS243" si="165">(H242*1000000)/(H257*1000)</f>
        <v>232.68398268398275</v>
      </c>
      <c r="I243" s="656">
        <f t="shared" si="165"/>
        <v>215.42130365659781</v>
      </c>
      <c r="J243" s="656">
        <f t="shared" si="165"/>
        <v>401.04166666666663</v>
      </c>
      <c r="K243" s="656">
        <f t="shared" si="165"/>
        <v>395.40816326530614</v>
      </c>
      <c r="L243" s="656">
        <f t="shared" si="165"/>
        <v>386.53366583541145</v>
      </c>
      <c r="M243" s="689">
        <f t="shared" si="165"/>
        <v>378.04878048780489</v>
      </c>
      <c r="N243" s="689">
        <f t="shared" si="165"/>
        <v>369.92840095465402</v>
      </c>
      <c r="O243" s="689">
        <f t="shared" si="165"/>
        <v>369.04761904761915</v>
      </c>
      <c r="P243" s="689">
        <f t="shared" si="165"/>
        <v>368.17102137767228</v>
      </c>
      <c r="Q243" s="689">
        <f t="shared" si="165"/>
        <v>367.2985781990522</v>
      </c>
      <c r="R243" s="689">
        <f t="shared" si="165"/>
        <v>366.43026004728142</v>
      </c>
      <c r="S243" s="689">
        <f t="shared" si="165"/>
        <v>365.56603773584919</v>
      </c>
      <c r="T243" s="689">
        <f t="shared" si="165"/>
        <v>364.70588235294133</v>
      </c>
      <c r="U243" s="689">
        <f t="shared" si="165"/>
        <v>363.84976525821611</v>
      </c>
      <c r="V243" s="689">
        <f t="shared" si="165"/>
        <v>362.99765807962547</v>
      </c>
      <c r="W243" s="689">
        <f t="shared" si="165"/>
        <v>362.1495327102806</v>
      </c>
      <c r="X243" s="689">
        <f t="shared" si="165"/>
        <v>361.30536130536154</v>
      </c>
      <c r="Y243" s="689">
        <f t="shared" si="165"/>
        <v>360.46511627907</v>
      </c>
      <c r="Z243" s="689">
        <f t="shared" si="165"/>
        <v>359.62877030162434</v>
      </c>
      <c r="AA243" s="689">
        <f t="shared" si="165"/>
        <v>358.79629629629659</v>
      </c>
      <c r="AB243" s="689">
        <f t="shared" si="165"/>
        <v>357.96766743648993</v>
      </c>
      <c r="AC243" s="689">
        <f t="shared" si="165"/>
        <v>357.14285714285745</v>
      </c>
      <c r="AD243" s="689">
        <f t="shared" si="165"/>
        <v>356.32183908046005</v>
      </c>
      <c r="AE243" s="689">
        <f t="shared" si="165"/>
        <v>355.50458715596369</v>
      </c>
      <c r="AF243" s="689">
        <f t="shared" si="165"/>
        <v>354.69107551487451</v>
      </c>
      <c r="AG243" s="689">
        <f t="shared" si="165"/>
        <v>353.88127853881315</v>
      </c>
      <c r="AH243" s="689">
        <f t="shared" si="165"/>
        <v>353.07517084282495</v>
      </c>
      <c r="AI243" s="689">
        <f t="shared" si="165"/>
        <v>352.27272727272765</v>
      </c>
      <c r="AJ243" s="689">
        <f t="shared" si="165"/>
        <v>351.47392290249479</v>
      </c>
      <c r="AK243" s="689">
        <f t="shared" si="165"/>
        <v>350.67873303167465</v>
      </c>
      <c r="AL243" s="689">
        <f t="shared" si="165"/>
        <v>0</v>
      </c>
      <c r="AM243" s="689">
        <f t="shared" si="165"/>
        <v>0</v>
      </c>
      <c r="AN243" s="689">
        <f t="shared" si="165"/>
        <v>0</v>
      </c>
      <c r="AO243" s="689">
        <f t="shared" si="165"/>
        <v>0</v>
      </c>
      <c r="AP243" s="689">
        <f t="shared" si="165"/>
        <v>0</v>
      </c>
      <c r="AQ243" s="689">
        <f t="shared" si="165"/>
        <v>0</v>
      </c>
      <c r="AR243" s="689">
        <f t="shared" si="165"/>
        <v>0</v>
      </c>
      <c r="AS243" s="689">
        <f t="shared" si="165"/>
        <v>0</v>
      </c>
      <c r="AT243" s="689">
        <f t="shared" si="165"/>
        <v>0</v>
      </c>
      <c r="AU243" s="689">
        <f t="shared" si="165"/>
        <v>0</v>
      </c>
      <c r="AV243" s="689">
        <f t="shared" si="165"/>
        <v>0</v>
      </c>
      <c r="AW243" s="689">
        <f t="shared" si="165"/>
        <v>0</v>
      </c>
      <c r="AX243" s="689">
        <f t="shared" si="165"/>
        <v>0</v>
      </c>
      <c r="AY243" s="689">
        <f t="shared" si="165"/>
        <v>0</v>
      </c>
      <c r="AZ243" s="689">
        <f t="shared" si="165"/>
        <v>0</v>
      </c>
      <c r="BA243" s="689">
        <f t="shared" si="165"/>
        <v>0</v>
      </c>
      <c r="BB243" s="689">
        <f t="shared" si="165"/>
        <v>0</v>
      </c>
      <c r="BC243" s="689">
        <f t="shared" si="165"/>
        <v>0</v>
      </c>
      <c r="BD243" s="689">
        <f t="shared" si="165"/>
        <v>0</v>
      </c>
      <c r="BE243" s="689">
        <f t="shared" si="165"/>
        <v>0</v>
      </c>
      <c r="BF243" s="689">
        <f t="shared" si="165"/>
        <v>0</v>
      </c>
      <c r="BG243" s="689">
        <f t="shared" si="165"/>
        <v>0</v>
      </c>
      <c r="BH243" s="689">
        <f t="shared" si="165"/>
        <v>0</v>
      </c>
      <c r="BI243" s="689">
        <f t="shared" si="165"/>
        <v>0</v>
      </c>
      <c r="BJ243" s="689">
        <f t="shared" si="165"/>
        <v>0</v>
      </c>
      <c r="BK243" s="689">
        <f t="shared" si="165"/>
        <v>0</v>
      </c>
      <c r="BL243" s="689">
        <f t="shared" si="165"/>
        <v>0</v>
      </c>
      <c r="BM243" s="689">
        <f t="shared" si="165"/>
        <v>0</v>
      </c>
      <c r="BN243" s="689">
        <f t="shared" si="165"/>
        <v>0</v>
      </c>
      <c r="BO243" s="689">
        <f t="shared" si="165"/>
        <v>0</v>
      </c>
      <c r="BP243" s="689">
        <f t="shared" si="165"/>
        <v>0</v>
      </c>
      <c r="BQ243" s="689">
        <f t="shared" si="165"/>
        <v>0</v>
      </c>
      <c r="BR243" s="689">
        <f t="shared" si="165"/>
        <v>0</v>
      </c>
      <c r="BS243" s="689">
        <f t="shared" si="165"/>
        <v>0</v>
      </c>
      <c r="BT243" s="689">
        <f t="shared" ref="BT243:CI243" si="166">(BT242*1000000)/(BT257*1000)</f>
        <v>0</v>
      </c>
      <c r="BU243" s="689">
        <f t="shared" si="166"/>
        <v>0</v>
      </c>
      <c r="BV243" s="689">
        <f t="shared" si="166"/>
        <v>0</v>
      </c>
      <c r="BW243" s="689">
        <f t="shared" si="166"/>
        <v>0</v>
      </c>
      <c r="BX243" s="689">
        <f t="shared" si="166"/>
        <v>0</v>
      </c>
      <c r="BY243" s="689">
        <f t="shared" si="166"/>
        <v>0</v>
      </c>
      <c r="BZ243" s="689">
        <f t="shared" si="166"/>
        <v>0</v>
      </c>
      <c r="CA243" s="689">
        <f t="shared" si="166"/>
        <v>0</v>
      </c>
      <c r="CB243" s="689">
        <f t="shared" si="166"/>
        <v>0</v>
      </c>
      <c r="CC243" s="689">
        <f t="shared" si="166"/>
        <v>0</v>
      </c>
      <c r="CD243" s="689">
        <f t="shared" si="166"/>
        <v>0</v>
      </c>
      <c r="CE243" s="689">
        <f t="shared" si="166"/>
        <v>0</v>
      </c>
      <c r="CF243" s="689">
        <f t="shared" si="166"/>
        <v>0</v>
      </c>
      <c r="CG243" s="689">
        <f t="shared" si="166"/>
        <v>0</v>
      </c>
      <c r="CH243" s="689">
        <f t="shared" si="166"/>
        <v>0</v>
      </c>
      <c r="CI243" s="657">
        <f t="shared" si="166"/>
        <v>0</v>
      </c>
      <c r="CK243" s="631"/>
    </row>
    <row r="244" spans="1:89" s="63" customFormat="1" x14ac:dyDescent="0.2">
      <c r="A244" s="57"/>
      <c r="B244" s="949" t="s">
        <v>432</v>
      </c>
      <c r="C244" s="950" t="s">
        <v>433</v>
      </c>
      <c r="D244" s="971" t="s">
        <v>78</v>
      </c>
      <c r="E244" s="972" t="s">
        <v>251</v>
      </c>
      <c r="F244" s="973">
        <v>2</v>
      </c>
      <c r="G244" s="693">
        <v>0.13400000000000001</v>
      </c>
      <c r="H244" s="693">
        <v>0.153</v>
      </c>
      <c r="I244" s="693">
        <v>0.11</v>
      </c>
      <c r="J244" s="693">
        <v>0.112</v>
      </c>
      <c r="K244" s="693">
        <v>0.41699999999999998</v>
      </c>
      <c r="L244" s="693">
        <v>0.41699999999999998</v>
      </c>
      <c r="M244" s="694">
        <v>0.41699999999999998</v>
      </c>
      <c r="N244" s="694">
        <v>0.41699999999999998</v>
      </c>
      <c r="O244" s="694">
        <v>0.41699999999999998</v>
      </c>
      <c r="P244" s="694">
        <v>0.41699999999999998</v>
      </c>
      <c r="Q244" s="694">
        <v>0.41699999999999998</v>
      </c>
      <c r="R244" s="694">
        <v>0.41699999999999998</v>
      </c>
      <c r="S244" s="694">
        <v>0.41699999999999998</v>
      </c>
      <c r="T244" s="694">
        <v>0.41699999999999998</v>
      </c>
      <c r="U244" s="694">
        <v>0.41699999999999998</v>
      </c>
      <c r="V244" s="694">
        <v>0.41699999999999998</v>
      </c>
      <c r="W244" s="694">
        <v>0.41699999999999998</v>
      </c>
      <c r="X244" s="694">
        <v>0.41699999999999998</v>
      </c>
      <c r="Y244" s="694">
        <v>0.41699999999999998</v>
      </c>
      <c r="Z244" s="694">
        <v>0.41699999999999998</v>
      </c>
      <c r="AA244" s="694">
        <v>0.41699999999999998</v>
      </c>
      <c r="AB244" s="694">
        <v>0.41699999999999998</v>
      </c>
      <c r="AC244" s="694">
        <v>0.41699999999999998</v>
      </c>
      <c r="AD244" s="694">
        <v>0.41699999999999998</v>
      </c>
      <c r="AE244" s="694">
        <v>0.41699999999999998</v>
      </c>
      <c r="AF244" s="694">
        <v>0.41699999999999998</v>
      </c>
      <c r="AG244" s="694">
        <v>0.41699999999999998</v>
      </c>
      <c r="AH244" s="694">
        <v>0.41699999999999998</v>
      </c>
      <c r="AI244" s="694">
        <v>0.41699999999999998</v>
      </c>
      <c r="AJ244" s="694">
        <v>0.41699999999999998</v>
      </c>
      <c r="AK244" s="694">
        <v>0.41699999999999998</v>
      </c>
      <c r="AL244" s="694"/>
      <c r="AM244" s="694"/>
      <c r="AN244" s="694"/>
      <c r="AO244" s="694"/>
      <c r="AP244" s="694"/>
      <c r="AQ244" s="694"/>
      <c r="AR244" s="694"/>
      <c r="AS244" s="694"/>
      <c r="AT244" s="694"/>
      <c r="AU244" s="694"/>
      <c r="AV244" s="694"/>
      <c r="AW244" s="694"/>
      <c r="AX244" s="694"/>
      <c r="AY244" s="694"/>
      <c r="AZ244" s="694"/>
      <c r="BA244" s="694"/>
      <c r="BB244" s="694"/>
      <c r="BC244" s="694"/>
      <c r="BD244" s="694"/>
      <c r="BE244" s="694"/>
      <c r="BF244" s="694"/>
      <c r="BG244" s="694"/>
      <c r="BH244" s="694"/>
      <c r="BI244" s="694"/>
      <c r="BJ244" s="694"/>
      <c r="BK244" s="694"/>
      <c r="BL244" s="694"/>
      <c r="BM244" s="694"/>
      <c r="BN244" s="694"/>
      <c r="BO244" s="694"/>
      <c r="BP244" s="694"/>
      <c r="BQ244" s="694"/>
      <c r="BR244" s="694"/>
      <c r="BS244" s="694"/>
      <c r="BT244" s="694"/>
      <c r="BU244" s="694"/>
      <c r="BV244" s="694"/>
      <c r="BW244" s="694"/>
      <c r="BX244" s="694"/>
      <c r="BY244" s="694"/>
      <c r="BZ244" s="694"/>
      <c r="CA244" s="694"/>
      <c r="CB244" s="694"/>
      <c r="CC244" s="694"/>
      <c r="CD244" s="694"/>
      <c r="CE244" s="694"/>
      <c r="CF244" s="694"/>
      <c r="CG244" s="694"/>
      <c r="CH244" s="694"/>
      <c r="CI244" s="695"/>
      <c r="CK244" s="631"/>
    </row>
    <row r="245" spans="1:89" s="63" customFormat="1" x14ac:dyDescent="0.2">
      <c r="A245" s="57"/>
      <c r="B245" s="953" t="s">
        <v>434</v>
      </c>
      <c r="C245" s="954" t="s">
        <v>435</v>
      </c>
      <c r="D245" s="974" t="s">
        <v>78</v>
      </c>
      <c r="E245" s="960" t="s">
        <v>251</v>
      </c>
      <c r="F245" s="961">
        <v>2</v>
      </c>
      <c r="G245" s="697">
        <v>1.5</v>
      </c>
      <c r="H245" s="697">
        <v>1.5169999999999999</v>
      </c>
      <c r="I245" s="697">
        <v>1.605</v>
      </c>
      <c r="J245" s="697">
        <v>1.605</v>
      </c>
      <c r="K245" s="697">
        <v>0</v>
      </c>
      <c r="L245" s="697">
        <v>0</v>
      </c>
      <c r="M245" s="698">
        <v>0</v>
      </c>
      <c r="N245" s="698">
        <v>0</v>
      </c>
      <c r="O245" s="698">
        <v>0</v>
      </c>
      <c r="P245" s="698">
        <v>0</v>
      </c>
      <c r="Q245" s="698">
        <v>0</v>
      </c>
      <c r="R245" s="698">
        <v>0</v>
      </c>
      <c r="S245" s="698">
        <v>0</v>
      </c>
      <c r="T245" s="698">
        <v>0</v>
      </c>
      <c r="U245" s="698">
        <v>0</v>
      </c>
      <c r="V245" s="698">
        <v>0</v>
      </c>
      <c r="W245" s="698">
        <v>0</v>
      </c>
      <c r="X245" s="698">
        <v>0</v>
      </c>
      <c r="Y245" s="698">
        <v>0</v>
      </c>
      <c r="Z245" s="698">
        <v>0</v>
      </c>
      <c r="AA245" s="698">
        <v>0</v>
      </c>
      <c r="AB245" s="698">
        <v>0</v>
      </c>
      <c r="AC245" s="698">
        <v>0</v>
      </c>
      <c r="AD245" s="698">
        <v>0</v>
      </c>
      <c r="AE245" s="698">
        <v>0</v>
      </c>
      <c r="AF245" s="698">
        <v>0</v>
      </c>
      <c r="AG245" s="698">
        <v>0</v>
      </c>
      <c r="AH245" s="698">
        <v>0</v>
      </c>
      <c r="AI245" s="698">
        <v>0</v>
      </c>
      <c r="AJ245" s="698">
        <v>0</v>
      </c>
      <c r="AK245" s="698">
        <v>0</v>
      </c>
      <c r="AL245" s="698"/>
      <c r="AM245" s="698"/>
      <c r="AN245" s="698"/>
      <c r="AO245" s="698"/>
      <c r="AP245" s="698"/>
      <c r="AQ245" s="698"/>
      <c r="AR245" s="698"/>
      <c r="AS245" s="698"/>
      <c r="AT245" s="698"/>
      <c r="AU245" s="698"/>
      <c r="AV245" s="698"/>
      <c r="AW245" s="698"/>
      <c r="AX245" s="698"/>
      <c r="AY245" s="698"/>
      <c r="AZ245" s="698"/>
      <c r="BA245" s="698"/>
      <c r="BB245" s="698"/>
      <c r="BC245" s="698"/>
      <c r="BD245" s="698"/>
      <c r="BE245" s="698"/>
      <c r="BF245" s="698"/>
      <c r="BG245" s="698"/>
      <c r="BH245" s="698"/>
      <c r="BI245" s="698"/>
      <c r="BJ245" s="698"/>
      <c r="BK245" s="698"/>
      <c r="BL245" s="698"/>
      <c r="BM245" s="698"/>
      <c r="BN245" s="698"/>
      <c r="BO245" s="698"/>
      <c r="BP245" s="698"/>
      <c r="BQ245" s="698"/>
      <c r="BR245" s="698"/>
      <c r="BS245" s="698"/>
      <c r="BT245" s="698"/>
      <c r="BU245" s="698"/>
      <c r="BV245" s="698"/>
      <c r="BW245" s="698"/>
      <c r="BX245" s="698"/>
      <c r="BY245" s="698"/>
      <c r="BZ245" s="698"/>
      <c r="CA245" s="698"/>
      <c r="CB245" s="698"/>
      <c r="CC245" s="698"/>
      <c r="CD245" s="698"/>
      <c r="CE245" s="698"/>
      <c r="CF245" s="698"/>
      <c r="CG245" s="698"/>
      <c r="CH245" s="698"/>
      <c r="CI245" s="699"/>
      <c r="CK245" s="631"/>
    </row>
    <row r="246" spans="1:89" s="63" customFormat="1" x14ac:dyDescent="0.2">
      <c r="A246" s="57"/>
      <c r="B246" s="975" t="s">
        <v>436</v>
      </c>
      <c r="C246" s="976" t="s">
        <v>437</v>
      </c>
      <c r="D246" s="974" t="s">
        <v>78</v>
      </c>
      <c r="E246" s="960" t="s">
        <v>251</v>
      </c>
      <c r="F246" s="961">
        <v>2</v>
      </c>
      <c r="G246" s="697">
        <v>0</v>
      </c>
      <c r="H246" s="697">
        <v>0</v>
      </c>
      <c r="I246" s="697">
        <v>2E-3</v>
      </c>
      <c r="J246" s="697">
        <v>0</v>
      </c>
      <c r="K246" s="697">
        <v>0</v>
      </c>
      <c r="L246" s="697">
        <v>0</v>
      </c>
      <c r="M246" s="698">
        <v>0</v>
      </c>
      <c r="N246" s="698">
        <v>0</v>
      </c>
      <c r="O246" s="698">
        <v>0</v>
      </c>
      <c r="P246" s="698">
        <v>0</v>
      </c>
      <c r="Q246" s="698">
        <v>0</v>
      </c>
      <c r="R246" s="698">
        <v>0</v>
      </c>
      <c r="S246" s="698">
        <v>0</v>
      </c>
      <c r="T246" s="698">
        <v>0</v>
      </c>
      <c r="U246" s="698">
        <v>0</v>
      </c>
      <c r="V246" s="698">
        <v>0</v>
      </c>
      <c r="W246" s="698">
        <v>0</v>
      </c>
      <c r="X246" s="698">
        <v>0</v>
      </c>
      <c r="Y246" s="698">
        <v>0</v>
      </c>
      <c r="Z246" s="698">
        <v>0</v>
      </c>
      <c r="AA246" s="698">
        <v>0</v>
      </c>
      <c r="AB246" s="698">
        <v>0</v>
      </c>
      <c r="AC246" s="698">
        <v>0</v>
      </c>
      <c r="AD246" s="698">
        <v>0</v>
      </c>
      <c r="AE246" s="698">
        <v>0</v>
      </c>
      <c r="AF246" s="698">
        <v>0</v>
      </c>
      <c r="AG246" s="698">
        <v>0</v>
      </c>
      <c r="AH246" s="698">
        <v>0</v>
      </c>
      <c r="AI246" s="698">
        <v>0</v>
      </c>
      <c r="AJ246" s="698">
        <v>0</v>
      </c>
      <c r="AK246" s="698">
        <v>0</v>
      </c>
      <c r="AL246" s="698"/>
      <c r="AM246" s="698"/>
      <c r="AN246" s="698"/>
      <c r="AO246" s="698"/>
      <c r="AP246" s="698"/>
      <c r="AQ246" s="698"/>
      <c r="AR246" s="698"/>
      <c r="AS246" s="698"/>
      <c r="AT246" s="698"/>
      <c r="AU246" s="698"/>
      <c r="AV246" s="698"/>
      <c r="AW246" s="698"/>
      <c r="AX246" s="698"/>
      <c r="AY246" s="698"/>
      <c r="AZ246" s="698"/>
      <c r="BA246" s="698"/>
      <c r="BB246" s="698"/>
      <c r="BC246" s="698"/>
      <c r="BD246" s="698"/>
      <c r="BE246" s="698"/>
      <c r="BF246" s="698"/>
      <c r="BG246" s="698"/>
      <c r="BH246" s="698"/>
      <c r="BI246" s="698"/>
      <c r="BJ246" s="698"/>
      <c r="BK246" s="698"/>
      <c r="BL246" s="698"/>
      <c r="BM246" s="698"/>
      <c r="BN246" s="698"/>
      <c r="BO246" s="698"/>
      <c r="BP246" s="698"/>
      <c r="BQ246" s="698"/>
      <c r="BR246" s="698"/>
      <c r="BS246" s="698"/>
      <c r="BT246" s="698"/>
      <c r="BU246" s="698"/>
      <c r="BV246" s="698"/>
      <c r="BW246" s="698"/>
      <c r="BX246" s="698"/>
      <c r="BY246" s="698"/>
      <c r="BZ246" s="698"/>
      <c r="CA246" s="698"/>
      <c r="CB246" s="698"/>
      <c r="CC246" s="698"/>
      <c r="CD246" s="698"/>
      <c r="CE246" s="698"/>
      <c r="CF246" s="698"/>
      <c r="CG246" s="698"/>
      <c r="CH246" s="698"/>
      <c r="CI246" s="699"/>
      <c r="CK246" s="631"/>
    </row>
    <row r="247" spans="1:89" s="63" customFormat="1" x14ac:dyDescent="0.2">
      <c r="A247" s="57"/>
      <c r="B247" s="975" t="s">
        <v>438</v>
      </c>
      <c r="C247" s="976" t="s">
        <v>439</v>
      </c>
      <c r="D247" s="702" t="s">
        <v>440</v>
      </c>
      <c r="E247" s="703" t="s">
        <v>251</v>
      </c>
      <c r="F247" s="704">
        <v>2</v>
      </c>
      <c r="G247" s="697">
        <v>1.6020000000000001</v>
      </c>
      <c r="H247" s="697">
        <f>G247+SUM(H248:H253)</f>
        <v>1.6800000000000002</v>
      </c>
      <c r="I247" s="697">
        <f t="shared" ref="I247" si="167">H247+SUM(I248:I253)</f>
        <v>1.6970000000000001</v>
      </c>
      <c r="J247" s="697">
        <f t="shared" ref="J247:BU247" si="168">I247+SUM(J248:J253)</f>
        <v>1.7770000000000001</v>
      </c>
      <c r="K247" s="697">
        <f t="shared" si="168"/>
        <v>2.8970000000000002</v>
      </c>
      <c r="L247" s="697">
        <f t="shared" si="168"/>
        <v>2.9870000000000001</v>
      </c>
      <c r="M247" s="649">
        <f t="shared" si="168"/>
        <v>3.077</v>
      </c>
      <c r="N247" s="649">
        <f t="shared" si="168"/>
        <v>3.1669999999999998</v>
      </c>
      <c r="O247" s="649">
        <f t="shared" si="168"/>
        <v>3.1769999999999996</v>
      </c>
      <c r="P247" s="649">
        <f t="shared" si="168"/>
        <v>3.1869999999999994</v>
      </c>
      <c r="Q247" s="649">
        <f t="shared" si="168"/>
        <v>3.1969999999999992</v>
      </c>
      <c r="R247" s="649">
        <f t="shared" si="168"/>
        <v>3.206999999999999</v>
      </c>
      <c r="S247" s="649">
        <f t="shared" si="168"/>
        <v>3.2169999999999987</v>
      </c>
      <c r="T247" s="649">
        <f t="shared" si="168"/>
        <v>3.2269999999999985</v>
      </c>
      <c r="U247" s="649">
        <f t="shared" si="168"/>
        <v>3.2369999999999983</v>
      </c>
      <c r="V247" s="649">
        <f t="shared" si="168"/>
        <v>3.2469999999999981</v>
      </c>
      <c r="W247" s="649">
        <f t="shared" si="168"/>
        <v>3.2569999999999979</v>
      </c>
      <c r="X247" s="649">
        <f t="shared" si="168"/>
        <v>3.2669999999999977</v>
      </c>
      <c r="Y247" s="649">
        <f t="shared" si="168"/>
        <v>3.2769999999999975</v>
      </c>
      <c r="Z247" s="649">
        <f t="shared" si="168"/>
        <v>3.2869999999999973</v>
      </c>
      <c r="AA247" s="649">
        <f t="shared" si="168"/>
        <v>3.296999999999997</v>
      </c>
      <c r="AB247" s="649">
        <f t="shared" si="168"/>
        <v>3.3069999999999968</v>
      </c>
      <c r="AC247" s="649">
        <f t="shared" si="168"/>
        <v>3.3169999999999966</v>
      </c>
      <c r="AD247" s="649">
        <f t="shared" si="168"/>
        <v>3.3269999999999964</v>
      </c>
      <c r="AE247" s="649">
        <f t="shared" si="168"/>
        <v>3.3369999999999962</v>
      </c>
      <c r="AF247" s="649">
        <f t="shared" si="168"/>
        <v>3.346999999999996</v>
      </c>
      <c r="AG247" s="649">
        <f t="shared" si="168"/>
        <v>3.3569999999999958</v>
      </c>
      <c r="AH247" s="649">
        <f t="shared" si="168"/>
        <v>3.3669999999999956</v>
      </c>
      <c r="AI247" s="649">
        <f t="shared" si="168"/>
        <v>3.3769999999999953</v>
      </c>
      <c r="AJ247" s="649">
        <f t="shared" si="168"/>
        <v>3.3869999999999951</v>
      </c>
      <c r="AK247" s="649">
        <f t="shared" si="168"/>
        <v>3.3969999999999949</v>
      </c>
      <c r="AL247" s="649">
        <f t="shared" si="168"/>
        <v>3.3969999999999949</v>
      </c>
      <c r="AM247" s="649">
        <f t="shared" si="168"/>
        <v>3.3969999999999949</v>
      </c>
      <c r="AN247" s="649">
        <f t="shared" si="168"/>
        <v>3.3969999999999949</v>
      </c>
      <c r="AO247" s="649">
        <f t="shared" si="168"/>
        <v>3.3969999999999949</v>
      </c>
      <c r="AP247" s="649">
        <f t="shared" si="168"/>
        <v>3.3969999999999949</v>
      </c>
      <c r="AQ247" s="649">
        <f t="shared" si="168"/>
        <v>3.3969999999999949</v>
      </c>
      <c r="AR247" s="649">
        <f t="shared" si="168"/>
        <v>3.3969999999999949</v>
      </c>
      <c r="AS247" s="649">
        <f t="shared" si="168"/>
        <v>3.3969999999999949</v>
      </c>
      <c r="AT247" s="649">
        <f t="shared" si="168"/>
        <v>3.3969999999999949</v>
      </c>
      <c r="AU247" s="649">
        <f t="shared" si="168"/>
        <v>3.3969999999999949</v>
      </c>
      <c r="AV247" s="649">
        <f t="shared" si="168"/>
        <v>3.3969999999999949</v>
      </c>
      <c r="AW247" s="649">
        <f t="shared" si="168"/>
        <v>3.3969999999999949</v>
      </c>
      <c r="AX247" s="649">
        <f t="shared" si="168"/>
        <v>3.3969999999999949</v>
      </c>
      <c r="AY247" s="649">
        <f t="shared" si="168"/>
        <v>3.3969999999999949</v>
      </c>
      <c r="AZ247" s="649">
        <f t="shared" si="168"/>
        <v>3.3969999999999949</v>
      </c>
      <c r="BA247" s="649">
        <f t="shared" si="168"/>
        <v>3.3969999999999949</v>
      </c>
      <c r="BB247" s="649">
        <f t="shared" si="168"/>
        <v>3.3969999999999949</v>
      </c>
      <c r="BC247" s="649">
        <f t="shared" si="168"/>
        <v>3.3969999999999949</v>
      </c>
      <c r="BD247" s="649">
        <f t="shared" si="168"/>
        <v>3.3969999999999949</v>
      </c>
      <c r="BE247" s="649">
        <f t="shared" si="168"/>
        <v>3.3969999999999949</v>
      </c>
      <c r="BF247" s="649">
        <f t="shared" si="168"/>
        <v>3.3969999999999949</v>
      </c>
      <c r="BG247" s="649">
        <f t="shared" si="168"/>
        <v>3.3969999999999949</v>
      </c>
      <c r="BH247" s="649">
        <f t="shared" si="168"/>
        <v>3.3969999999999949</v>
      </c>
      <c r="BI247" s="649">
        <f t="shared" si="168"/>
        <v>3.3969999999999949</v>
      </c>
      <c r="BJ247" s="649">
        <f t="shared" si="168"/>
        <v>3.3969999999999949</v>
      </c>
      <c r="BK247" s="649">
        <f t="shared" si="168"/>
        <v>3.3969999999999949</v>
      </c>
      <c r="BL247" s="649">
        <f t="shared" si="168"/>
        <v>3.3969999999999949</v>
      </c>
      <c r="BM247" s="649">
        <f t="shared" si="168"/>
        <v>3.3969999999999949</v>
      </c>
      <c r="BN247" s="649">
        <f t="shared" si="168"/>
        <v>3.3969999999999949</v>
      </c>
      <c r="BO247" s="649">
        <f t="shared" si="168"/>
        <v>3.3969999999999949</v>
      </c>
      <c r="BP247" s="649">
        <f t="shared" si="168"/>
        <v>3.3969999999999949</v>
      </c>
      <c r="BQ247" s="649">
        <f t="shared" si="168"/>
        <v>3.3969999999999949</v>
      </c>
      <c r="BR247" s="649">
        <f t="shared" si="168"/>
        <v>3.3969999999999949</v>
      </c>
      <c r="BS247" s="649">
        <f t="shared" si="168"/>
        <v>3.3969999999999949</v>
      </c>
      <c r="BT247" s="649">
        <f t="shared" si="168"/>
        <v>3.3969999999999949</v>
      </c>
      <c r="BU247" s="649">
        <f t="shared" si="168"/>
        <v>3.3969999999999949</v>
      </c>
      <c r="BV247" s="649">
        <f t="shared" ref="BV247:CI247" si="169">BU247+SUM(BV248:BV253)</f>
        <v>3.3969999999999949</v>
      </c>
      <c r="BW247" s="649">
        <f t="shared" si="169"/>
        <v>3.3969999999999949</v>
      </c>
      <c r="BX247" s="649">
        <f t="shared" si="169"/>
        <v>3.3969999999999949</v>
      </c>
      <c r="BY247" s="649">
        <f t="shared" si="169"/>
        <v>3.3969999999999949</v>
      </c>
      <c r="BZ247" s="649">
        <f t="shared" si="169"/>
        <v>3.3969999999999949</v>
      </c>
      <c r="CA247" s="649">
        <f t="shared" si="169"/>
        <v>3.3969999999999949</v>
      </c>
      <c r="CB247" s="649">
        <f t="shared" si="169"/>
        <v>3.3969999999999949</v>
      </c>
      <c r="CC247" s="649">
        <f t="shared" si="169"/>
        <v>3.3969999999999949</v>
      </c>
      <c r="CD247" s="649">
        <f t="shared" si="169"/>
        <v>3.3969999999999949</v>
      </c>
      <c r="CE247" s="649">
        <f t="shared" si="169"/>
        <v>3.3969999999999949</v>
      </c>
      <c r="CF247" s="649">
        <f t="shared" si="169"/>
        <v>3.3969999999999949</v>
      </c>
      <c r="CG247" s="649">
        <f t="shared" si="169"/>
        <v>3.3969999999999949</v>
      </c>
      <c r="CH247" s="649">
        <f t="shared" si="169"/>
        <v>3.3969999999999949</v>
      </c>
      <c r="CI247" s="645">
        <f t="shared" si="169"/>
        <v>3.3969999999999949</v>
      </c>
      <c r="CK247" s="631"/>
    </row>
    <row r="248" spans="1:89" s="63" customFormat="1" x14ac:dyDescent="0.2">
      <c r="A248" s="57"/>
      <c r="B248" s="975" t="s">
        <v>441</v>
      </c>
      <c r="C248" s="976" t="s">
        <v>442</v>
      </c>
      <c r="D248" s="702" t="s">
        <v>443</v>
      </c>
      <c r="E248" s="703" t="s">
        <v>251</v>
      </c>
      <c r="F248" s="704">
        <v>2</v>
      </c>
      <c r="G248" s="697">
        <v>0</v>
      </c>
      <c r="H248" s="697">
        <v>7.8E-2</v>
      </c>
      <c r="I248" s="697">
        <v>1.7000000000000001E-2</v>
      </c>
      <c r="J248" s="697">
        <v>0.08</v>
      </c>
      <c r="K248" s="697">
        <v>0.08</v>
      </c>
      <c r="L248" s="697">
        <v>0.09</v>
      </c>
      <c r="M248" s="698">
        <v>0.09</v>
      </c>
      <c r="N248" s="698">
        <v>0.09</v>
      </c>
      <c r="O248" s="698">
        <v>0.01</v>
      </c>
      <c r="P248" s="698">
        <v>0.01</v>
      </c>
      <c r="Q248" s="698">
        <v>0.01</v>
      </c>
      <c r="R248" s="698">
        <v>0.01</v>
      </c>
      <c r="S248" s="698">
        <v>0.01</v>
      </c>
      <c r="T248" s="698">
        <v>0.01</v>
      </c>
      <c r="U248" s="698">
        <v>0.01</v>
      </c>
      <c r="V248" s="698">
        <v>0.01</v>
      </c>
      <c r="W248" s="698">
        <v>0.01</v>
      </c>
      <c r="X248" s="698">
        <v>0.01</v>
      </c>
      <c r="Y248" s="698">
        <v>0.01</v>
      </c>
      <c r="Z248" s="698">
        <v>0.01</v>
      </c>
      <c r="AA248" s="698">
        <v>0.01</v>
      </c>
      <c r="AB248" s="698">
        <v>0.01</v>
      </c>
      <c r="AC248" s="698">
        <v>0.01</v>
      </c>
      <c r="AD248" s="698">
        <v>0.01</v>
      </c>
      <c r="AE248" s="698">
        <v>0.01</v>
      </c>
      <c r="AF248" s="698">
        <v>0.01</v>
      </c>
      <c r="AG248" s="698">
        <v>0.01</v>
      </c>
      <c r="AH248" s="698">
        <v>0.01</v>
      </c>
      <c r="AI248" s="698">
        <v>0.01</v>
      </c>
      <c r="AJ248" s="698">
        <v>0.01</v>
      </c>
      <c r="AK248" s="698">
        <v>0.01</v>
      </c>
      <c r="AL248" s="698"/>
      <c r="AM248" s="698"/>
      <c r="AN248" s="698"/>
      <c r="AO248" s="698"/>
      <c r="AP248" s="698"/>
      <c r="AQ248" s="698"/>
      <c r="AR248" s="698"/>
      <c r="AS248" s="698"/>
      <c r="AT248" s="698"/>
      <c r="AU248" s="698"/>
      <c r="AV248" s="698"/>
      <c r="AW248" s="698"/>
      <c r="AX248" s="698"/>
      <c r="AY248" s="698"/>
      <c r="AZ248" s="698"/>
      <c r="BA248" s="698"/>
      <c r="BB248" s="698"/>
      <c r="BC248" s="698"/>
      <c r="BD248" s="698"/>
      <c r="BE248" s="698"/>
      <c r="BF248" s="698"/>
      <c r="BG248" s="698"/>
      <c r="BH248" s="698"/>
      <c r="BI248" s="698"/>
      <c r="BJ248" s="698"/>
      <c r="BK248" s="698"/>
      <c r="BL248" s="698"/>
      <c r="BM248" s="698"/>
      <c r="BN248" s="698"/>
      <c r="BO248" s="698"/>
      <c r="BP248" s="698"/>
      <c r="BQ248" s="698"/>
      <c r="BR248" s="698"/>
      <c r="BS248" s="698"/>
      <c r="BT248" s="698"/>
      <c r="BU248" s="698"/>
      <c r="BV248" s="698"/>
      <c r="BW248" s="698"/>
      <c r="BX248" s="698"/>
      <c r="BY248" s="698"/>
      <c r="BZ248" s="698"/>
      <c r="CA248" s="698"/>
      <c r="CB248" s="698"/>
      <c r="CC248" s="698"/>
      <c r="CD248" s="698"/>
      <c r="CE248" s="698"/>
      <c r="CF248" s="698"/>
      <c r="CG248" s="698"/>
      <c r="CH248" s="698"/>
      <c r="CI248" s="699"/>
      <c r="CK248" s="631"/>
    </row>
    <row r="249" spans="1:89" s="63" customFormat="1" x14ac:dyDescent="0.2">
      <c r="A249" s="57"/>
      <c r="B249" s="975" t="s">
        <v>444</v>
      </c>
      <c r="C249" s="976" t="s">
        <v>445</v>
      </c>
      <c r="D249" s="702" t="s">
        <v>446</v>
      </c>
      <c r="E249" s="703" t="s">
        <v>251</v>
      </c>
      <c r="F249" s="704">
        <v>2</v>
      </c>
      <c r="G249" s="697">
        <v>0</v>
      </c>
      <c r="H249" s="697">
        <v>0</v>
      </c>
      <c r="I249" s="697">
        <v>0</v>
      </c>
      <c r="J249" s="697">
        <v>0</v>
      </c>
      <c r="K249" s="697">
        <v>0</v>
      </c>
      <c r="L249" s="697">
        <v>0</v>
      </c>
      <c r="M249" s="698">
        <v>0</v>
      </c>
      <c r="N249" s="698">
        <v>0</v>
      </c>
      <c r="O249" s="698">
        <v>0</v>
      </c>
      <c r="P249" s="698">
        <v>0</v>
      </c>
      <c r="Q249" s="698">
        <v>0</v>
      </c>
      <c r="R249" s="698">
        <v>0</v>
      </c>
      <c r="S249" s="698">
        <v>0</v>
      </c>
      <c r="T249" s="698">
        <v>0</v>
      </c>
      <c r="U249" s="698">
        <v>0</v>
      </c>
      <c r="V249" s="698">
        <v>0</v>
      </c>
      <c r="W249" s="698">
        <v>0</v>
      </c>
      <c r="X249" s="698">
        <v>0</v>
      </c>
      <c r="Y249" s="698">
        <v>0</v>
      </c>
      <c r="Z249" s="698">
        <v>0</v>
      </c>
      <c r="AA249" s="698">
        <v>0</v>
      </c>
      <c r="AB249" s="698">
        <v>0</v>
      </c>
      <c r="AC249" s="698">
        <v>0</v>
      </c>
      <c r="AD249" s="698">
        <v>0</v>
      </c>
      <c r="AE249" s="698">
        <v>0</v>
      </c>
      <c r="AF249" s="698">
        <v>0</v>
      </c>
      <c r="AG249" s="698">
        <v>0</v>
      </c>
      <c r="AH249" s="698">
        <v>0</v>
      </c>
      <c r="AI249" s="698">
        <v>0</v>
      </c>
      <c r="AJ249" s="698">
        <v>0</v>
      </c>
      <c r="AK249" s="698">
        <v>0</v>
      </c>
      <c r="AL249" s="698"/>
      <c r="AM249" s="698"/>
      <c r="AN249" s="698"/>
      <c r="AO249" s="698"/>
      <c r="AP249" s="698"/>
      <c r="AQ249" s="698"/>
      <c r="AR249" s="698"/>
      <c r="AS249" s="698"/>
      <c r="AT249" s="698"/>
      <c r="AU249" s="698"/>
      <c r="AV249" s="698"/>
      <c r="AW249" s="698"/>
      <c r="AX249" s="698"/>
      <c r="AY249" s="698"/>
      <c r="AZ249" s="698"/>
      <c r="BA249" s="698"/>
      <c r="BB249" s="698"/>
      <c r="BC249" s="698"/>
      <c r="BD249" s="698"/>
      <c r="BE249" s="698"/>
      <c r="BF249" s="698"/>
      <c r="BG249" s="698"/>
      <c r="BH249" s="698"/>
      <c r="BI249" s="698"/>
      <c r="BJ249" s="698"/>
      <c r="BK249" s="698"/>
      <c r="BL249" s="698"/>
      <c r="BM249" s="698"/>
      <c r="BN249" s="698"/>
      <c r="BO249" s="698"/>
      <c r="BP249" s="698"/>
      <c r="BQ249" s="698"/>
      <c r="BR249" s="698"/>
      <c r="BS249" s="698"/>
      <c r="BT249" s="698"/>
      <c r="BU249" s="698"/>
      <c r="BV249" s="698"/>
      <c r="BW249" s="698"/>
      <c r="BX249" s="698"/>
      <c r="BY249" s="698"/>
      <c r="BZ249" s="698"/>
      <c r="CA249" s="698"/>
      <c r="CB249" s="698"/>
      <c r="CC249" s="698"/>
      <c r="CD249" s="698"/>
      <c r="CE249" s="698"/>
      <c r="CF249" s="698"/>
      <c r="CG249" s="698"/>
      <c r="CH249" s="698"/>
      <c r="CI249" s="699"/>
      <c r="CK249" s="631"/>
    </row>
    <row r="250" spans="1:89" s="63" customFormat="1" x14ac:dyDescent="0.2">
      <c r="A250" s="57"/>
      <c r="B250" s="975" t="s">
        <v>447</v>
      </c>
      <c r="C250" s="976" t="s">
        <v>448</v>
      </c>
      <c r="D250" s="702" t="s">
        <v>449</v>
      </c>
      <c r="E250" s="703" t="s">
        <v>251</v>
      </c>
      <c r="F250" s="704">
        <v>2</v>
      </c>
      <c r="G250" s="697">
        <v>0</v>
      </c>
      <c r="H250" s="697">
        <v>0</v>
      </c>
      <c r="I250" s="697">
        <v>0</v>
      </c>
      <c r="J250" s="697">
        <v>0</v>
      </c>
      <c r="K250" s="697">
        <v>0</v>
      </c>
      <c r="L250" s="697">
        <v>0</v>
      </c>
      <c r="M250" s="698">
        <v>0</v>
      </c>
      <c r="N250" s="698">
        <v>0</v>
      </c>
      <c r="O250" s="698">
        <v>0</v>
      </c>
      <c r="P250" s="698">
        <v>0</v>
      </c>
      <c r="Q250" s="698">
        <v>0</v>
      </c>
      <c r="R250" s="698">
        <v>0</v>
      </c>
      <c r="S250" s="698">
        <v>0</v>
      </c>
      <c r="T250" s="698">
        <v>0</v>
      </c>
      <c r="U250" s="698">
        <v>0</v>
      </c>
      <c r="V250" s="698">
        <v>0</v>
      </c>
      <c r="W250" s="698">
        <v>0</v>
      </c>
      <c r="X250" s="698">
        <v>0</v>
      </c>
      <c r="Y250" s="698">
        <v>0</v>
      </c>
      <c r="Z250" s="698">
        <v>0</v>
      </c>
      <c r="AA250" s="698">
        <v>0</v>
      </c>
      <c r="AB250" s="698">
        <v>0</v>
      </c>
      <c r="AC250" s="698">
        <v>0</v>
      </c>
      <c r="AD250" s="698">
        <v>0</v>
      </c>
      <c r="AE250" s="698">
        <v>0</v>
      </c>
      <c r="AF250" s="698">
        <v>0</v>
      </c>
      <c r="AG250" s="698">
        <v>0</v>
      </c>
      <c r="AH250" s="698">
        <v>0</v>
      </c>
      <c r="AI250" s="698">
        <v>0</v>
      </c>
      <c r="AJ250" s="698">
        <v>0</v>
      </c>
      <c r="AK250" s="698">
        <v>0</v>
      </c>
      <c r="AL250" s="698"/>
      <c r="AM250" s="698"/>
      <c r="AN250" s="698"/>
      <c r="AO250" s="698"/>
      <c r="AP250" s="698"/>
      <c r="AQ250" s="698"/>
      <c r="AR250" s="698"/>
      <c r="AS250" s="698"/>
      <c r="AT250" s="698"/>
      <c r="AU250" s="698"/>
      <c r="AV250" s="698"/>
      <c r="AW250" s="698"/>
      <c r="AX250" s="698"/>
      <c r="AY250" s="698"/>
      <c r="AZ250" s="698"/>
      <c r="BA250" s="698"/>
      <c r="BB250" s="698"/>
      <c r="BC250" s="698"/>
      <c r="BD250" s="698"/>
      <c r="BE250" s="698"/>
      <c r="BF250" s="698"/>
      <c r="BG250" s="698"/>
      <c r="BH250" s="698"/>
      <c r="BI250" s="698"/>
      <c r="BJ250" s="698"/>
      <c r="BK250" s="698"/>
      <c r="BL250" s="698"/>
      <c r="BM250" s="698"/>
      <c r="BN250" s="698"/>
      <c r="BO250" s="698"/>
      <c r="BP250" s="698"/>
      <c r="BQ250" s="698"/>
      <c r="BR250" s="698"/>
      <c r="BS250" s="698"/>
      <c r="BT250" s="698"/>
      <c r="BU250" s="698"/>
      <c r="BV250" s="698"/>
      <c r="BW250" s="698"/>
      <c r="BX250" s="698"/>
      <c r="BY250" s="698"/>
      <c r="BZ250" s="698"/>
      <c r="CA250" s="698"/>
      <c r="CB250" s="698"/>
      <c r="CC250" s="698"/>
      <c r="CD250" s="698"/>
      <c r="CE250" s="698"/>
      <c r="CF250" s="698"/>
      <c r="CG250" s="698"/>
      <c r="CH250" s="698"/>
      <c r="CI250" s="699"/>
      <c r="CK250" s="631"/>
    </row>
    <row r="251" spans="1:89" s="63" customFormat="1" ht="28.5" x14ac:dyDescent="0.2">
      <c r="A251" s="57"/>
      <c r="B251" s="975" t="s">
        <v>450</v>
      </c>
      <c r="C251" s="976" t="s">
        <v>451</v>
      </c>
      <c r="D251" s="702" t="s">
        <v>452</v>
      </c>
      <c r="E251" s="703" t="s">
        <v>251</v>
      </c>
      <c r="F251" s="704">
        <v>2</v>
      </c>
      <c r="G251" s="697">
        <v>0</v>
      </c>
      <c r="H251" s="697">
        <v>0</v>
      </c>
      <c r="I251" s="697">
        <v>0</v>
      </c>
      <c r="J251" s="697">
        <v>0</v>
      </c>
      <c r="K251" s="697">
        <v>0</v>
      </c>
      <c r="L251" s="697">
        <v>0</v>
      </c>
      <c r="M251" s="698">
        <v>0</v>
      </c>
      <c r="N251" s="698">
        <v>0</v>
      </c>
      <c r="O251" s="698">
        <v>0</v>
      </c>
      <c r="P251" s="698">
        <v>0</v>
      </c>
      <c r="Q251" s="698">
        <v>0</v>
      </c>
      <c r="R251" s="698">
        <v>0</v>
      </c>
      <c r="S251" s="698">
        <v>0</v>
      </c>
      <c r="T251" s="698">
        <v>0</v>
      </c>
      <c r="U251" s="698">
        <v>0</v>
      </c>
      <c r="V251" s="698">
        <v>0</v>
      </c>
      <c r="W251" s="698">
        <v>0</v>
      </c>
      <c r="X251" s="698">
        <v>0</v>
      </c>
      <c r="Y251" s="698">
        <v>0</v>
      </c>
      <c r="Z251" s="698">
        <v>0</v>
      </c>
      <c r="AA251" s="698">
        <v>0</v>
      </c>
      <c r="AB251" s="698">
        <v>0</v>
      </c>
      <c r="AC251" s="698">
        <v>0</v>
      </c>
      <c r="AD251" s="698">
        <v>0</v>
      </c>
      <c r="AE251" s="698">
        <v>0</v>
      </c>
      <c r="AF251" s="698">
        <v>0</v>
      </c>
      <c r="AG251" s="698">
        <v>0</v>
      </c>
      <c r="AH251" s="698">
        <v>0</v>
      </c>
      <c r="AI251" s="698">
        <v>0</v>
      </c>
      <c r="AJ251" s="698">
        <v>0</v>
      </c>
      <c r="AK251" s="698">
        <v>0</v>
      </c>
      <c r="AL251" s="698"/>
      <c r="AM251" s="698"/>
      <c r="AN251" s="698"/>
      <c r="AO251" s="698"/>
      <c r="AP251" s="698"/>
      <c r="AQ251" s="698"/>
      <c r="AR251" s="698"/>
      <c r="AS251" s="698"/>
      <c r="AT251" s="698"/>
      <c r="AU251" s="698"/>
      <c r="AV251" s="698"/>
      <c r="AW251" s="698"/>
      <c r="AX251" s="698"/>
      <c r="AY251" s="698"/>
      <c r="AZ251" s="698"/>
      <c r="BA251" s="698"/>
      <c r="BB251" s="698"/>
      <c r="BC251" s="698"/>
      <c r="BD251" s="698"/>
      <c r="BE251" s="698"/>
      <c r="BF251" s="698"/>
      <c r="BG251" s="698"/>
      <c r="BH251" s="698"/>
      <c r="BI251" s="698"/>
      <c r="BJ251" s="698"/>
      <c r="BK251" s="698"/>
      <c r="BL251" s="698"/>
      <c r="BM251" s="698"/>
      <c r="BN251" s="698"/>
      <c r="BO251" s="698"/>
      <c r="BP251" s="698"/>
      <c r="BQ251" s="698"/>
      <c r="BR251" s="698"/>
      <c r="BS251" s="698"/>
      <c r="BT251" s="698"/>
      <c r="BU251" s="698"/>
      <c r="BV251" s="698"/>
      <c r="BW251" s="698"/>
      <c r="BX251" s="698"/>
      <c r="BY251" s="698"/>
      <c r="BZ251" s="698"/>
      <c r="CA251" s="698"/>
      <c r="CB251" s="698"/>
      <c r="CC251" s="698"/>
      <c r="CD251" s="698"/>
      <c r="CE251" s="698"/>
      <c r="CF251" s="698"/>
      <c r="CG251" s="698"/>
      <c r="CH251" s="698"/>
      <c r="CI251" s="699"/>
      <c r="CK251" s="631"/>
    </row>
    <row r="252" spans="1:89" s="63" customFormat="1" x14ac:dyDescent="0.2">
      <c r="A252" s="57"/>
      <c r="B252" s="975" t="s">
        <v>453</v>
      </c>
      <c r="C252" s="976" t="s">
        <v>454</v>
      </c>
      <c r="D252" s="702" t="s">
        <v>455</v>
      </c>
      <c r="E252" s="703" t="s">
        <v>251</v>
      </c>
      <c r="F252" s="704">
        <v>2</v>
      </c>
      <c r="G252" s="697">
        <v>0</v>
      </c>
      <c r="H252" s="697">
        <v>0</v>
      </c>
      <c r="I252" s="697">
        <v>0</v>
      </c>
      <c r="J252" s="697">
        <v>0</v>
      </c>
      <c r="K252" s="697">
        <v>0</v>
      </c>
      <c r="L252" s="697">
        <v>0</v>
      </c>
      <c r="M252" s="698">
        <v>0</v>
      </c>
      <c r="N252" s="698">
        <v>0</v>
      </c>
      <c r="O252" s="698">
        <v>0</v>
      </c>
      <c r="P252" s="698">
        <v>0</v>
      </c>
      <c r="Q252" s="698">
        <v>0</v>
      </c>
      <c r="R252" s="698">
        <v>0</v>
      </c>
      <c r="S252" s="698">
        <v>0</v>
      </c>
      <c r="T252" s="698">
        <v>0</v>
      </c>
      <c r="U252" s="698">
        <v>0</v>
      </c>
      <c r="V252" s="698">
        <v>0</v>
      </c>
      <c r="W252" s="698">
        <v>0</v>
      </c>
      <c r="X252" s="698">
        <v>0</v>
      </c>
      <c r="Y252" s="698">
        <v>0</v>
      </c>
      <c r="Z252" s="698">
        <v>0</v>
      </c>
      <c r="AA252" s="698">
        <v>0</v>
      </c>
      <c r="AB252" s="698">
        <v>0</v>
      </c>
      <c r="AC252" s="698">
        <v>0</v>
      </c>
      <c r="AD252" s="698">
        <v>0</v>
      </c>
      <c r="AE252" s="698">
        <v>0</v>
      </c>
      <c r="AF252" s="698">
        <v>0</v>
      </c>
      <c r="AG252" s="698">
        <v>0</v>
      </c>
      <c r="AH252" s="698">
        <v>0</v>
      </c>
      <c r="AI252" s="698">
        <v>0</v>
      </c>
      <c r="AJ252" s="698">
        <v>0</v>
      </c>
      <c r="AK252" s="698">
        <v>0</v>
      </c>
      <c r="AL252" s="698"/>
      <c r="AM252" s="698"/>
      <c r="AN252" s="698"/>
      <c r="AO252" s="698"/>
      <c r="AP252" s="698"/>
      <c r="AQ252" s="698"/>
      <c r="AR252" s="698"/>
      <c r="AS252" s="698"/>
      <c r="AT252" s="698"/>
      <c r="AU252" s="698"/>
      <c r="AV252" s="698"/>
      <c r="AW252" s="698"/>
      <c r="AX252" s="698"/>
      <c r="AY252" s="698"/>
      <c r="AZ252" s="698"/>
      <c r="BA252" s="698"/>
      <c r="BB252" s="698"/>
      <c r="BC252" s="698"/>
      <c r="BD252" s="698"/>
      <c r="BE252" s="698"/>
      <c r="BF252" s="698"/>
      <c r="BG252" s="698"/>
      <c r="BH252" s="698"/>
      <c r="BI252" s="698"/>
      <c r="BJ252" s="698"/>
      <c r="BK252" s="698"/>
      <c r="BL252" s="698"/>
      <c r="BM252" s="698"/>
      <c r="BN252" s="698"/>
      <c r="BO252" s="698"/>
      <c r="BP252" s="698"/>
      <c r="BQ252" s="698"/>
      <c r="BR252" s="698"/>
      <c r="BS252" s="698"/>
      <c r="BT252" s="698"/>
      <c r="BU252" s="698"/>
      <c r="BV252" s="698"/>
      <c r="BW252" s="698"/>
      <c r="BX252" s="698"/>
      <c r="BY252" s="698"/>
      <c r="BZ252" s="698"/>
      <c r="CA252" s="698"/>
      <c r="CB252" s="698"/>
      <c r="CC252" s="698"/>
      <c r="CD252" s="698"/>
      <c r="CE252" s="698"/>
      <c r="CF252" s="698"/>
      <c r="CG252" s="698"/>
      <c r="CH252" s="698"/>
      <c r="CI252" s="699"/>
      <c r="CK252" s="631"/>
    </row>
    <row r="253" spans="1:89" s="63" customFormat="1" ht="28.5" x14ac:dyDescent="0.2">
      <c r="A253" s="57"/>
      <c r="B253" s="975" t="s">
        <v>456</v>
      </c>
      <c r="C253" s="976" t="s">
        <v>457</v>
      </c>
      <c r="D253" s="702" t="s">
        <v>458</v>
      </c>
      <c r="E253" s="703" t="s">
        <v>251</v>
      </c>
      <c r="F253" s="704">
        <v>2</v>
      </c>
      <c r="G253" s="697">
        <v>0</v>
      </c>
      <c r="H253" s="697">
        <v>0</v>
      </c>
      <c r="I253" s="697">
        <v>0</v>
      </c>
      <c r="J253" s="697">
        <v>0</v>
      </c>
      <c r="K253" s="697">
        <v>1.04</v>
      </c>
      <c r="L253" s="697">
        <v>0</v>
      </c>
      <c r="M253" s="698">
        <v>0</v>
      </c>
      <c r="N253" s="698">
        <v>0</v>
      </c>
      <c r="O253" s="698">
        <v>0</v>
      </c>
      <c r="P253" s="698">
        <v>0</v>
      </c>
      <c r="Q253" s="698">
        <v>0</v>
      </c>
      <c r="R253" s="698">
        <v>0</v>
      </c>
      <c r="S253" s="698">
        <v>0</v>
      </c>
      <c r="T253" s="698">
        <v>0</v>
      </c>
      <c r="U253" s="698">
        <v>0</v>
      </c>
      <c r="V253" s="698">
        <v>0</v>
      </c>
      <c r="W253" s="698">
        <v>0</v>
      </c>
      <c r="X253" s="698">
        <v>0</v>
      </c>
      <c r="Y253" s="698">
        <v>0</v>
      </c>
      <c r="Z253" s="698">
        <v>0</v>
      </c>
      <c r="AA253" s="698">
        <v>0</v>
      </c>
      <c r="AB253" s="698">
        <v>0</v>
      </c>
      <c r="AC253" s="698">
        <v>0</v>
      </c>
      <c r="AD253" s="698">
        <v>0</v>
      </c>
      <c r="AE253" s="698">
        <v>0</v>
      </c>
      <c r="AF253" s="698">
        <v>0</v>
      </c>
      <c r="AG253" s="698">
        <v>0</v>
      </c>
      <c r="AH253" s="698">
        <v>0</v>
      </c>
      <c r="AI253" s="698">
        <v>0</v>
      </c>
      <c r="AJ253" s="698">
        <v>0</v>
      </c>
      <c r="AK253" s="698">
        <v>0</v>
      </c>
      <c r="AL253" s="698"/>
      <c r="AM253" s="698"/>
      <c r="AN253" s="698"/>
      <c r="AO253" s="698"/>
      <c r="AP253" s="698"/>
      <c r="AQ253" s="698"/>
      <c r="AR253" s="698"/>
      <c r="AS253" s="698"/>
      <c r="AT253" s="698"/>
      <c r="AU253" s="698"/>
      <c r="AV253" s="698"/>
      <c r="AW253" s="698"/>
      <c r="AX253" s="698"/>
      <c r="AY253" s="698"/>
      <c r="AZ253" s="698"/>
      <c r="BA253" s="698"/>
      <c r="BB253" s="698"/>
      <c r="BC253" s="698"/>
      <c r="BD253" s="698"/>
      <c r="BE253" s="698"/>
      <c r="BF253" s="698"/>
      <c r="BG253" s="698"/>
      <c r="BH253" s="698"/>
      <c r="BI253" s="698"/>
      <c r="BJ253" s="698"/>
      <c r="BK253" s="698"/>
      <c r="BL253" s="698"/>
      <c r="BM253" s="698"/>
      <c r="BN253" s="698"/>
      <c r="BO253" s="698"/>
      <c r="BP253" s="698"/>
      <c r="BQ253" s="698"/>
      <c r="BR253" s="698"/>
      <c r="BS253" s="698"/>
      <c r="BT253" s="698"/>
      <c r="BU253" s="698"/>
      <c r="BV253" s="698"/>
      <c r="BW253" s="698"/>
      <c r="BX253" s="698"/>
      <c r="BY253" s="698"/>
      <c r="BZ253" s="698"/>
      <c r="CA253" s="698"/>
      <c r="CB253" s="698"/>
      <c r="CC253" s="698"/>
      <c r="CD253" s="698"/>
      <c r="CE253" s="698"/>
      <c r="CF253" s="698"/>
      <c r="CG253" s="698"/>
      <c r="CH253" s="698"/>
      <c r="CI253" s="699"/>
      <c r="CK253" s="631"/>
    </row>
    <row r="254" spans="1:89" s="63" customFormat="1" x14ac:dyDescent="0.2">
      <c r="A254" s="57"/>
      <c r="B254" s="975" t="s">
        <v>459</v>
      </c>
      <c r="C254" s="976" t="s">
        <v>460</v>
      </c>
      <c r="D254" s="974" t="s">
        <v>78</v>
      </c>
      <c r="E254" s="960" t="s">
        <v>251</v>
      </c>
      <c r="F254" s="961">
        <v>2</v>
      </c>
      <c r="G254" s="697">
        <v>0</v>
      </c>
      <c r="H254" s="697">
        <v>0</v>
      </c>
      <c r="I254" s="697">
        <v>1.4E-2</v>
      </c>
      <c r="J254" s="697">
        <v>0</v>
      </c>
      <c r="K254" s="697">
        <v>0</v>
      </c>
      <c r="L254" s="697">
        <v>0</v>
      </c>
      <c r="M254" s="698">
        <v>0</v>
      </c>
      <c r="N254" s="698">
        <v>0</v>
      </c>
      <c r="O254" s="698">
        <v>0</v>
      </c>
      <c r="P254" s="698">
        <v>0</v>
      </c>
      <c r="Q254" s="698">
        <v>0</v>
      </c>
      <c r="R254" s="698">
        <v>0</v>
      </c>
      <c r="S254" s="698">
        <v>0</v>
      </c>
      <c r="T254" s="698">
        <v>0</v>
      </c>
      <c r="U254" s="698">
        <v>0</v>
      </c>
      <c r="V254" s="698">
        <v>0</v>
      </c>
      <c r="W254" s="698">
        <v>0</v>
      </c>
      <c r="X254" s="698">
        <v>0</v>
      </c>
      <c r="Y254" s="698">
        <v>0</v>
      </c>
      <c r="Z254" s="698">
        <v>0</v>
      </c>
      <c r="AA254" s="698">
        <v>0</v>
      </c>
      <c r="AB254" s="698">
        <v>0</v>
      </c>
      <c r="AC254" s="698">
        <v>0</v>
      </c>
      <c r="AD254" s="698">
        <v>0</v>
      </c>
      <c r="AE254" s="698">
        <v>0</v>
      </c>
      <c r="AF254" s="698">
        <v>0</v>
      </c>
      <c r="AG254" s="698">
        <v>0</v>
      </c>
      <c r="AH254" s="698">
        <v>0</v>
      </c>
      <c r="AI254" s="698">
        <v>0</v>
      </c>
      <c r="AJ254" s="698">
        <v>0</v>
      </c>
      <c r="AK254" s="698">
        <v>0</v>
      </c>
      <c r="AL254" s="698"/>
      <c r="AM254" s="698"/>
      <c r="AN254" s="698"/>
      <c r="AO254" s="698"/>
      <c r="AP254" s="698"/>
      <c r="AQ254" s="698"/>
      <c r="AR254" s="698"/>
      <c r="AS254" s="698"/>
      <c r="AT254" s="698"/>
      <c r="AU254" s="698"/>
      <c r="AV254" s="698"/>
      <c r="AW254" s="698"/>
      <c r="AX254" s="698"/>
      <c r="AY254" s="698"/>
      <c r="AZ254" s="698"/>
      <c r="BA254" s="698"/>
      <c r="BB254" s="698"/>
      <c r="BC254" s="698"/>
      <c r="BD254" s="698"/>
      <c r="BE254" s="698"/>
      <c r="BF254" s="698"/>
      <c r="BG254" s="698"/>
      <c r="BH254" s="698"/>
      <c r="BI254" s="698"/>
      <c r="BJ254" s="698"/>
      <c r="BK254" s="698"/>
      <c r="BL254" s="698"/>
      <c r="BM254" s="698"/>
      <c r="BN254" s="698"/>
      <c r="BO254" s="698"/>
      <c r="BP254" s="698"/>
      <c r="BQ254" s="698"/>
      <c r="BR254" s="698"/>
      <c r="BS254" s="698"/>
      <c r="BT254" s="698"/>
      <c r="BU254" s="698"/>
      <c r="BV254" s="698"/>
      <c r="BW254" s="698"/>
      <c r="BX254" s="698"/>
      <c r="BY254" s="698"/>
      <c r="BZ254" s="698"/>
      <c r="CA254" s="698"/>
      <c r="CB254" s="698"/>
      <c r="CC254" s="698"/>
      <c r="CD254" s="698"/>
      <c r="CE254" s="698"/>
      <c r="CF254" s="698"/>
      <c r="CG254" s="698"/>
      <c r="CH254" s="698"/>
      <c r="CI254" s="699"/>
      <c r="CK254" s="631"/>
    </row>
    <row r="255" spans="1:89" s="63" customFormat="1" ht="28.5" x14ac:dyDescent="0.2">
      <c r="A255" s="57"/>
      <c r="B255" s="975" t="s">
        <v>461</v>
      </c>
      <c r="C255" s="976" t="s">
        <v>462</v>
      </c>
      <c r="D255" s="974" t="s">
        <v>78</v>
      </c>
      <c r="E255" s="960" t="s">
        <v>251</v>
      </c>
      <c r="F255" s="961">
        <v>2</v>
      </c>
      <c r="G255" s="697">
        <v>0.32300000000000001</v>
      </c>
      <c r="H255" s="697">
        <v>0.33600000000000002</v>
      </c>
      <c r="I255" s="697">
        <v>0.32</v>
      </c>
      <c r="J255" s="697">
        <v>0.32600000000000001</v>
      </c>
      <c r="K255" s="697">
        <v>0.58599999999999997</v>
      </c>
      <c r="L255" s="697">
        <v>0.58599999999999997</v>
      </c>
      <c r="M255" s="698">
        <v>0.58599999999999997</v>
      </c>
      <c r="N255" s="698">
        <v>0.58599999999999997</v>
      </c>
      <c r="O255" s="698">
        <v>0.58599999999999997</v>
      </c>
      <c r="P255" s="698">
        <v>0.58599999999999997</v>
      </c>
      <c r="Q255" s="698">
        <v>0.58599999999999997</v>
      </c>
      <c r="R255" s="698">
        <v>0.58599999999999997</v>
      </c>
      <c r="S255" s="698">
        <v>0.58599999999999997</v>
      </c>
      <c r="T255" s="698">
        <v>0.58599999999999997</v>
      </c>
      <c r="U255" s="698">
        <v>0.58599999999999997</v>
      </c>
      <c r="V255" s="698">
        <v>0.58599999999999997</v>
      </c>
      <c r="W255" s="698">
        <v>0.58599999999999997</v>
      </c>
      <c r="X255" s="698">
        <v>0.58599999999999997</v>
      </c>
      <c r="Y255" s="698">
        <v>0.58599999999999997</v>
      </c>
      <c r="Z255" s="698">
        <v>0.58599999999999997</v>
      </c>
      <c r="AA255" s="698">
        <v>0.58599999999999997</v>
      </c>
      <c r="AB255" s="698">
        <v>0.58599999999999997</v>
      </c>
      <c r="AC255" s="698">
        <v>0.58599999999999997</v>
      </c>
      <c r="AD255" s="698">
        <v>0.58599999999999997</v>
      </c>
      <c r="AE255" s="698">
        <v>0.58599999999999997</v>
      </c>
      <c r="AF255" s="698">
        <v>0.58599999999999997</v>
      </c>
      <c r="AG255" s="698">
        <v>0.58599999999999997</v>
      </c>
      <c r="AH255" s="698">
        <v>0.58599999999999997</v>
      </c>
      <c r="AI255" s="698">
        <v>0.58599999999999997</v>
      </c>
      <c r="AJ255" s="698">
        <v>0.58599999999999997</v>
      </c>
      <c r="AK255" s="698">
        <v>0.58599999999999997</v>
      </c>
      <c r="AL255" s="698"/>
      <c r="AM255" s="698"/>
      <c r="AN255" s="698"/>
      <c r="AO255" s="698"/>
      <c r="AP255" s="698"/>
      <c r="AQ255" s="698"/>
      <c r="AR255" s="698"/>
      <c r="AS255" s="698"/>
      <c r="AT255" s="698"/>
      <c r="AU255" s="698"/>
      <c r="AV255" s="698"/>
      <c r="AW255" s="698"/>
      <c r="AX255" s="698"/>
      <c r="AY255" s="698"/>
      <c r="AZ255" s="698"/>
      <c r="BA255" s="698"/>
      <c r="BB255" s="698"/>
      <c r="BC255" s="698"/>
      <c r="BD255" s="698"/>
      <c r="BE255" s="698"/>
      <c r="BF255" s="698"/>
      <c r="BG255" s="698"/>
      <c r="BH255" s="698"/>
      <c r="BI255" s="698"/>
      <c r="BJ255" s="698"/>
      <c r="BK255" s="698"/>
      <c r="BL255" s="698"/>
      <c r="BM255" s="698"/>
      <c r="BN255" s="698"/>
      <c r="BO255" s="698"/>
      <c r="BP255" s="698"/>
      <c r="BQ255" s="698"/>
      <c r="BR255" s="698"/>
      <c r="BS255" s="698"/>
      <c r="BT255" s="698"/>
      <c r="BU255" s="698"/>
      <c r="BV255" s="698"/>
      <c r="BW255" s="698"/>
      <c r="BX255" s="698"/>
      <c r="BY255" s="698"/>
      <c r="BZ255" s="698"/>
      <c r="CA255" s="698"/>
      <c r="CB255" s="698"/>
      <c r="CC255" s="698"/>
      <c r="CD255" s="698"/>
      <c r="CE255" s="698"/>
      <c r="CF255" s="698"/>
      <c r="CG255" s="698"/>
      <c r="CH255" s="698"/>
      <c r="CI255" s="699"/>
      <c r="CK255" s="631"/>
    </row>
    <row r="256" spans="1:89" s="63" customFormat="1" x14ac:dyDescent="0.2">
      <c r="A256" s="57"/>
      <c r="B256" s="975" t="s">
        <v>463</v>
      </c>
      <c r="C256" s="976" t="s">
        <v>464</v>
      </c>
      <c r="D256" s="974" t="s">
        <v>78</v>
      </c>
      <c r="E256" s="960" t="s">
        <v>251</v>
      </c>
      <c r="F256" s="961">
        <v>2</v>
      </c>
      <c r="G256" s="697">
        <v>1.4E-2</v>
      </c>
      <c r="H256" s="697">
        <v>0.01</v>
      </c>
      <c r="I256" s="697">
        <v>2.5999999999999999E-2</v>
      </c>
      <c r="J256" s="697">
        <v>0.02</v>
      </c>
      <c r="K256" s="697">
        <v>0.02</v>
      </c>
      <c r="L256" s="697">
        <v>0.02</v>
      </c>
      <c r="M256" s="698">
        <v>0.02</v>
      </c>
      <c r="N256" s="698">
        <v>0.02</v>
      </c>
      <c r="O256" s="698">
        <v>0.02</v>
      </c>
      <c r="P256" s="698">
        <v>0.02</v>
      </c>
      <c r="Q256" s="698">
        <v>0.02</v>
      </c>
      <c r="R256" s="698">
        <v>0.02</v>
      </c>
      <c r="S256" s="698">
        <v>0.02</v>
      </c>
      <c r="T256" s="698">
        <v>0.02</v>
      </c>
      <c r="U256" s="698">
        <v>0.02</v>
      </c>
      <c r="V256" s="698">
        <v>0.02</v>
      </c>
      <c r="W256" s="698">
        <v>0.02</v>
      </c>
      <c r="X256" s="698">
        <v>0.02</v>
      </c>
      <c r="Y256" s="698">
        <v>0.02</v>
      </c>
      <c r="Z256" s="698">
        <v>0.02</v>
      </c>
      <c r="AA256" s="698">
        <v>0.02</v>
      </c>
      <c r="AB256" s="698">
        <v>0.02</v>
      </c>
      <c r="AC256" s="698">
        <v>0.02</v>
      </c>
      <c r="AD256" s="698">
        <v>0.02</v>
      </c>
      <c r="AE256" s="698">
        <v>0.02</v>
      </c>
      <c r="AF256" s="698">
        <v>0.02</v>
      </c>
      <c r="AG256" s="698">
        <v>0.02</v>
      </c>
      <c r="AH256" s="698">
        <v>0.02</v>
      </c>
      <c r="AI256" s="698">
        <v>0.02</v>
      </c>
      <c r="AJ256" s="698">
        <v>0.02</v>
      </c>
      <c r="AK256" s="698">
        <v>0.02</v>
      </c>
      <c r="AL256" s="698"/>
      <c r="AM256" s="698"/>
      <c r="AN256" s="698"/>
      <c r="AO256" s="698"/>
      <c r="AP256" s="698"/>
      <c r="AQ256" s="698"/>
      <c r="AR256" s="698"/>
      <c r="AS256" s="698"/>
      <c r="AT256" s="698"/>
      <c r="AU256" s="698"/>
      <c r="AV256" s="698"/>
      <c r="AW256" s="698"/>
      <c r="AX256" s="698"/>
      <c r="AY256" s="698"/>
      <c r="AZ256" s="698"/>
      <c r="BA256" s="698"/>
      <c r="BB256" s="698"/>
      <c r="BC256" s="698"/>
      <c r="BD256" s="698"/>
      <c r="BE256" s="698"/>
      <c r="BF256" s="698"/>
      <c r="BG256" s="698"/>
      <c r="BH256" s="698"/>
      <c r="BI256" s="698"/>
      <c r="BJ256" s="698"/>
      <c r="BK256" s="698"/>
      <c r="BL256" s="698"/>
      <c r="BM256" s="698"/>
      <c r="BN256" s="698"/>
      <c r="BO256" s="698"/>
      <c r="BP256" s="698"/>
      <c r="BQ256" s="698"/>
      <c r="BR256" s="698"/>
      <c r="BS256" s="698"/>
      <c r="BT256" s="698"/>
      <c r="BU256" s="698"/>
      <c r="BV256" s="698"/>
      <c r="BW256" s="698"/>
      <c r="BX256" s="698"/>
      <c r="BY256" s="698"/>
      <c r="BZ256" s="698"/>
      <c r="CA256" s="698"/>
      <c r="CB256" s="698"/>
      <c r="CC256" s="698"/>
      <c r="CD256" s="698"/>
      <c r="CE256" s="698"/>
      <c r="CF256" s="698"/>
      <c r="CG256" s="698"/>
      <c r="CH256" s="698"/>
      <c r="CI256" s="699"/>
      <c r="CK256" s="631"/>
    </row>
    <row r="257" spans="1:89" s="63" customFormat="1" ht="29.25" thickBot="1" x14ac:dyDescent="0.25">
      <c r="A257" s="57"/>
      <c r="B257" s="977" t="s">
        <v>465</v>
      </c>
      <c r="C257" s="978" t="s">
        <v>466</v>
      </c>
      <c r="D257" s="979" t="s">
        <v>467</v>
      </c>
      <c r="E257" s="980" t="s">
        <v>251</v>
      </c>
      <c r="F257" s="981">
        <v>2</v>
      </c>
      <c r="G257" s="656">
        <f>SUM(G244:G247)+G254+G255+G256</f>
        <v>3.5729999999999995</v>
      </c>
      <c r="H257" s="656">
        <f t="shared" ref="H257:BS257" si="170">SUM(H244:H247)+H254+H255+H256</f>
        <v>3.6959999999999997</v>
      </c>
      <c r="I257" s="656">
        <f t="shared" si="170"/>
        <v>3.7739999999999996</v>
      </c>
      <c r="J257" s="656">
        <f t="shared" si="170"/>
        <v>3.8400000000000003</v>
      </c>
      <c r="K257" s="656">
        <f t="shared" si="170"/>
        <v>3.92</v>
      </c>
      <c r="L257" s="656">
        <f t="shared" si="170"/>
        <v>4.01</v>
      </c>
      <c r="M257" s="656">
        <f t="shared" si="170"/>
        <v>4.0999999999999996</v>
      </c>
      <c r="N257" s="656">
        <f t="shared" si="170"/>
        <v>4.1899999999999995</v>
      </c>
      <c r="O257" s="656">
        <f t="shared" si="170"/>
        <v>4.1999999999999993</v>
      </c>
      <c r="P257" s="656">
        <f t="shared" si="170"/>
        <v>4.2099999999999991</v>
      </c>
      <c r="Q257" s="656">
        <f t="shared" si="170"/>
        <v>4.2199999999999989</v>
      </c>
      <c r="R257" s="656">
        <f t="shared" si="170"/>
        <v>4.2299999999999986</v>
      </c>
      <c r="S257" s="656">
        <f t="shared" si="170"/>
        <v>4.2399999999999984</v>
      </c>
      <c r="T257" s="656">
        <f t="shared" si="170"/>
        <v>4.2499999999999982</v>
      </c>
      <c r="U257" s="656">
        <f t="shared" si="170"/>
        <v>4.259999999999998</v>
      </c>
      <c r="V257" s="656">
        <f t="shared" si="170"/>
        <v>4.2699999999999978</v>
      </c>
      <c r="W257" s="656">
        <f t="shared" si="170"/>
        <v>4.2799999999999976</v>
      </c>
      <c r="X257" s="656">
        <f t="shared" si="170"/>
        <v>4.2899999999999974</v>
      </c>
      <c r="Y257" s="656">
        <f t="shared" si="170"/>
        <v>4.2999999999999972</v>
      </c>
      <c r="Z257" s="656">
        <f t="shared" si="170"/>
        <v>4.3099999999999969</v>
      </c>
      <c r="AA257" s="656">
        <f t="shared" si="170"/>
        <v>4.3199999999999967</v>
      </c>
      <c r="AB257" s="656">
        <f t="shared" si="170"/>
        <v>4.3299999999999965</v>
      </c>
      <c r="AC257" s="656">
        <f t="shared" si="170"/>
        <v>4.3399999999999963</v>
      </c>
      <c r="AD257" s="656">
        <f t="shared" si="170"/>
        <v>4.3499999999999961</v>
      </c>
      <c r="AE257" s="656">
        <f t="shared" si="170"/>
        <v>4.3599999999999959</v>
      </c>
      <c r="AF257" s="656">
        <f t="shared" si="170"/>
        <v>4.3699999999999957</v>
      </c>
      <c r="AG257" s="656">
        <f t="shared" si="170"/>
        <v>4.3799999999999955</v>
      </c>
      <c r="AH257" s="656">
        <f t="shared" si="170"/>
        <v>4.3899999999999952</v>
      </c>
      <c r="AI257" s="656">
        <f t="shared" si="170"/>
        <v>4.399999999999995</v>
      </c>
      <c r="AJ257" s="656">
        <f t="shared" si="170"/>
        <v>4.4099999999999948</v>
      </c>
      <c r="AK257" s="656">
        <f t="shared" si="170"/>
        <v>4.4199999999999946</v>
      </c>
      <c r="AL257" s="656">
        <f t="shared" si="170"/>
        <v>3.3969999999999949</v>
      </c>
      <c r="AM257" s="656">
        <f t="shared" si="170"/>
        <v>3.3969999999999949</v>
      </c>
      <c r="AN257" s="656">
        <f t="shared" si="170"/>
        <v>3.3969999999999949</v>
      </c>
      <c r="AO257" s="656">
        <f t="shared" si="170"/>
        <v>3.3969999999999949</v>
      </c>
      <c r="AP257" s="656">
        <f t="shared" si="170"/>
        <v>3.3969999999999949</v>
      </c>
      <c r="AQ257" s="656">
        <f t="shared" si="170"/>
        <v>3.3969999999999949</v>
      </c>
      <c r="AR257" s="656">
        <f t="shared" si="170"/>
        <v>3.3969999999999949</v>
      </c>
      <c r="AS257" s="656">
        <f t="shared" si="170"/>
        <v>3.3969999999999949</v>
      </c>
      <c r="AT257" s="656">
        <f t="shared" si="170"/>
        <v>3.3969999999999949</v>
      </c>
      <c r="AU257" s="656">
        <f t="shared" si="170"/>
        <v>3.3969999999999949</v>
      </c>
      <c r="AV257" s="656">
        <f t="shared" si="170"/>
        <v>3.3969999999999949</v>
      </c>
      <c r="AW257" s="656">
        <f t="shared" si="170"/>
        <v>3.3969999999999949</v>
      </c>
      <c r="AX257" s="656">
        <f t="shared" si="170"/>
        <v>3.3969999999999949</v>
      </c>
      <c r="AY257" s="656">
        <f t="shared" si="170"/>
        <v>3.3969999999999949</v>
      </c>
      <c r="AZ257" s="656">
        <f t="shared" si="170"/>
        <v>3.3969999999999949</v>
      </c>
      <c r="BA257" s="656">
        <f t="shared" si="170"/>
        <v>3.3969999999999949</v>
      </c>
      <c r="BB257" s="656">
        <f t="shared" si="170"/>
        <v>3.3969999999999949</v>
      </c>
      <c r="BC257" s="656">
        <f t="shared" si="170"/>
        <v>3.3969999999999949</v>
      </c>
      <c r="BD257" s="656">
        <f t="shared" si="170"/>
        <v>3.3969999999999949</v>
      </c>
      <c r="BE257" s="656">
        <f t="shared" si="170"/>
        <v>3.3969999999999949</v>
      </c>
      <c r="BF257" s="656">
        <f t="shared" si="170"/>
        <v>3.3969999999999949</v>
      </c>
      <c r="BG257" s="656">
        <f t="shared" si="170"/>
        <v>3.3969999999999949</v>
      </c>
      <c r="BH257" s="656">
        <f t="shared" si="170"/>
        <v>3.3969999999999949</v>
      </c>
      <c r="BI257" s="656">
        <f t="shared" si="170"/>
        <v>3.3969999999999949</v>
      </c>
      <c r="BJ257" s="656">
        <f t="shared" si="170"/>
        <v>3.3969999999999949</v>
      </c>
      <c r="BK257" s="656">
        <f t="shared" si="170"/>
        <v>3.3969999999999949</v>
      </c>
      <c r="BL257" s="656">
        <f t="shared" si="170"/>
        <v>3.3969999999999949</v>
      </c>
      <c r="BM257" s="656">
        <f t="shared" si="170"/>
        <v>3.3969999999999949</v>
      </c>
      <c r="BN257" s="656">
        <f t="shared" si="170"/>
        <v>3.3969999999999949</v>
      </c>
      <c r="BO257" s="656">
        <f t="shared" si="170"/>
        <v>3.3969999999999949</v>
      </c>
      <c r="BP257" s="656">
        <f t="shared" si="170"/>
        <v>3.3969999999999949</v>
      </c>
      <c r="BQ257" s="656">
        <f t="shared" si="170"/>
        <v>3.3969999999999949</v>
      </c>
      <c r="BR257" s="656">
        <f t="shared" si="170"/>
        <v>3.3969999999999949</v>
      </c>
      <c r="BS257" s="656">
        <f t="shared" si="170"/>
        <v>3.3969999999999949</v>
      </c>
      <c r="BT257" s="656">
        <f t="shared" ref="BT257:CI257" si="171">SUM(BT244:BT247)+BT254+BT255+BT256</f>
        <v>3.3969999999999949</v>
      </c>
      <c r="BU257" s="656">
        <f t="shared" si="171"/>
        <v>3.3969999999999949</v>
      </c>
      <c r="BV257" s="656">
        <f t="shared" si="171"/>
        <v>3.3969999999999949</v>
      </c>
      <c r="BW257" s="656">
        <f t="shared" si="171"/>
        <v>3.3969999999999949</v>
      </c>
      <c r="BX257" s="656">
        <f t="shared" si="171"/>
        <v>3.3969999999999949</v>
      </c>
      <c r="BY257" s="656">
        <f t="shared" si="171"/>
        <v>3.3969999999999949</v>
      </c>
      <c r="BZ257" s="656">
        <f t="shared" si="171"/>
        <v>3.3969999999999949</v>
      </c>
      <c r="CA257" s="656">
        <f t="shared" si="171"/>
        <v>3.3969999999999949</v>
      </c>
      <c r="CB257" s="656">
        <f t="shared" si="171"/>
        <v>3.3969999999999949</v>
      </c>
      <c r="CC257" s="656">
        <f t="shared" si="171"/>
        <v>3.3969999999999949</v>
      </c>
      <c r="CD257" s="656">
        <f t="shared" si="171"/>
        <v>3.3969999999999949</v>
      </c>
      <c r="CE257" s="656">
        <f t="shared" si="171"/>
        <v>3.3969999999999949</v>
      </c>
      <c r="CF257" s="656">
        <f t="shared" si="171"/>
        <v>3.3969999999999949</v>
      </c>
      <c r="CG257" s="656">
        <f t="shared" si="171"/>
        <v>3.3969999999999949</v>
      </c>
      <c r="CH257" s="656">
        <f t="shared" si="171"/>
        <v>3.3969999999999949</v>
      </c>
      <c r="CI257" s="656">
        <f t="shared" si="171"/>
        <v>3.3969999999999949</v>
      </c>
      <c r="CK257" s="631"/>
    </row>
    <row r="258" spans="1:89" s="63" customFormat="1" x14ac:dyDescent="0.2">
      <c r="A258" s="57"/>
      <c r="B258" s="930" t="s">
        <v>468</v>
      </c>
      <c r="C258" s="931" t="s">
        <v>469</v>
      </c>
      <c r="D258" s="932" t="s">
        <v>78</v>
      </c>
      <c r="E258" s="982" t="s">
        <v>251</v>
      </c>
      <c r="F258" s="983">
        <v>2</v>
      </c>
      <c r="G258" s="693">
        <v>0.32200000000000001</v>
      </c>
      <c r="H258" s="693">
        <v>0.36699999999999999</v>
      </c>
      <c r="I258" s="693">
        <v>0.26400000000000001</v>
      </c>
      <c r="J258" s="693">
        <v>0.26900000000000002</v>
      </c>
      <c r="K258" s="693">
        <v>6.2690000000000001</v>
      </c>
      <c r="L258" s="693">
        <v>6.2690000000000001</v>
      </c>
      <c r="M258" s="694">
        <v>6.2690000000000001</v>
      </c>
      <c r="N258" s="694">
        <v>6.2690000000000001</v>
      </c>
      <c r="O258" s="694">
        <v>6.2690000000000001</v>
      </c>
      <c r="P258" s="694">
        <v>6.2690000000000001</v>
      </c>
      <c r="Q258" s="694">
        <v>6.2690000000000001</v>
      </c>
      <c r="R258" s="694">
        <v>6.2690000000000001</v>
      </c>
      <c r="S258" s="694">
        <v>6.2690000000000001</v>
      </c>
      <c r="T258" s="694">
        <v>6.2690000000000001</v>
      </c>
      <c r="U258" s="694">
        <v>6.2690000000000001</v>
      </c>
      <c r="V258" s="694">
        <v>6.2690000000000001</v>
      </c>
      <c r="W258" s="694">
        <v>6.2690000000000001</v>
      </c>
      <c r="X258" s="694">
        <v>6.2690000000000001</v>
      </c>
      <c r="Y258" s="694">
        <v>6.2690000000000001</v>
      </c>
      <c r="Z258" s="694">
        <v>6.2690000000000001</v>
      </c>
      <c r="AA258" s="694">
        <v>6.2690000000000001</v>
      </c>
      <c r="AB258" s="694">
        <v>6.2690000000000001</v>
      </c>
      <c r="AC258" s="694">
        <v>6.2690000000000001</v>
      </c>
      <c r="AD258" s="694">
        <v>6.2690000000000001</v>
      </c>
      <c r="AE258" s="694">
        <v>6.2690000000000001</v>
      </c>
      <c r="AF258" s="694">
        <v>6.2690000000000001</v>
      </c>
      <c r="AG258" s="694">
        <v>6.2690000000000001</v>
      </c>
      <c r="AH258" s="694">
        <v>6.2690000000000001</v>
      </c>
      <c r="AI258" s="694">
        <v>6.2690000000000001</v>
      </c>
      <c r="AJ258" s="694">
        <v>6.2690000000000001</v>
      </c>
      <c r="AK258" s="694">
        <v>6.2690000000000001</v>
      </c>
      <c r="AL258" s="694"/>
      <c r="AM258" s="694"/>
      <c r="AN258" s="694"/>
      <c r="AO258" s="694"/>
      <c r="AP258" s="694"/>
      <c r="AQ258" s="694"/>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4"/>
      <c r="BU258" s="694"/>
      <c r="BV258" s="694"/>
      <c r="BW258" s="694"/>
      <c r="BX258" s="694"/>
      <c r="BY258" s="694"/>
      <c r="BZ258" s="694"/>
      <c r="CA258" s="694"/>
      <c r="CB258" s="694"/>
      <c r="CC258" s="694"/>
      <c r="CD258" s="694"/>
      <c r="CE258" s="694"/>
      <c r="CF258" s="694"/>
      <c r="CG258" s="694"/>
      <c r="CH258" s="694"/>
      <c r="CI258" s="695"/>
      <c r="CK258" s="631"/>
    </row>
    <row r="259" spans="1:89" s="63" customFormat="1" x14ac:dyDescent="0.2">
      <c r="A259" s="57"/>
      <c r="B259" s="940" t="s">
        <v>470</v>
      </c>
      <c r="C259" s="941" t="s">
        <v>471</v>
      </c>
      <c r="D259" s="937" t="s">
        <v>78</v>
      </c>
      <c r="E259" s="984" t="s">
        <v>251</v>
      </c>
      <c r="F259" s="985">
        <v>2</v>
      </c>
      <c r="G259" s="697">
        <v>8.7319999999999993</v>
      </c>
      <c r="H259" s="697">
        <v>8.7989999999999995</v>
      </c>
      <c r="I259" s="697">
        <v>9.3089999999999993</v>
      </c>
      <c r="J259" s="697">
        <v>9.3089999999999993</v>
      </c>
      <c r="K259" s="697">
        <v>0</v>
      </c>
      <c r="L259" s="697">
        <v>0</v>
      </c>
      <c r="M259" s="698">
        <v>0</v>
      </c>
      <c r="N259" s="698">
        <v>0</v>
      </c>
      <c r="O259" s="698">
        <v>0</v>
      </c>
      <c r="P259" s="698">
        <v>0</v>
      </c>
      <c r="Q259" s="698">
        <v>0</v>
      </c>
      <c r="R259" s="698">
        <v>0</v>
      </c>
      <c r="S259" s="698">
        <v>0</v>
      </c>
      <c r="T259" s="698">
        <v>0</v>
      </c>
      <c r="U259" s="698">
        <v>0</v>
      </c>
      <c r="V259" s="698">
        <v>0</v>
      </c>
      <c r="W259" s="698">
        <v>0</v>
      </c>
      <c r="X259" s="698">
        <v>0</v>
      </c>
      <c r="Y259" s="698">
        <v>0</v>
      </c>
      <c r="Z259" s="698">
        <v>0</v>
      </c>
      <c r="AA259" s="698">
        <v>0</v>
      </c>
      <c r="AB259" s="698">
        <v>0</v>
      </c>
      <c r="AC259" s="698">
        <v>0</v>
      </c>
      <c r="AD259" s="698">
        <v>0</v>
      </c>
      <c r="AE259" s="698">
        <v>0</v>
      </c>
      <c r="AF259" s="698">
        <v>0</v>
      </c>
      <c r="AG259" s="698">
        <v>0</v>
      </c>
      <c r="AH259" s="698">
        <v>0</v>
      </c>
      <c r="AI259" s="698">
        <v>0</v>
      </c>
      <c r="AJ259" s="698">
        <v>0</v>
      </c>
      <c r="AK259" s="698">
        <v>0</v>
      </c>
      <c r="AL259" s="698"/>
      <c r="AM259" s="698"/>
      <c r="AN259" s="698"/>
      <c r="AO259" s="698"/>
      <c r="AP259" s="698"/>
      <c r="AQ259" s="698"/>
      <c r="AR259" s="698"/>
      <c r="AS259" s="698"/>
      <c r="AT259" s="698"/>
      <c r="AU259" s="698"/>
      <c r="AV259" s="698"/>
      <c r="AW259" s="698"/>
      <c r="AX259" s="698"/>
      <c r="AY259" s="698"/>
      <c r="AZ259" s="698"/>
      <c r="BA259" s="698"/>
      <c r="BB259" s="698"/>
      <c r="BC259" s="698"/>
      <c r="BD259" s="698"/>
      <c r="BE259" s="698"/>
      <c r="BF259" s="698"/>
      <c r="BG259" s="698"/>
      <c r="BH259" s="698"/>
      <c r="BI259" s="698"/>
      <c r="BJ259" s="698"/>
      <c r="BK259" s="698"/>
      <c r="BL259" s="698"/>
      <c r="BM259" s="698"/>
      <c r="BN259" s="698"/>
      <c r="BO259" s="698"/>
      <c r="BP259" s="698"/>
      <c r="BQ259" s="698"/>
      <c r="BR259" s="698"/>
      <c r="BS259" s="698"/>
      <c r="BT259" s="698"/>
      <c r="BU259" s="698"/>
      <c r="BV259" s="698"/>
      <c r="BW259" s="698"/>
      <c r="BX259" s="698"/>
      <c r="BY259" s="698"/>
      <c r="BZ259" s="698"/>
      <c r="CA259" s="698"/>
      <c r="CB259" s="698"/>
      <c r="CC259" s="698"/>
      <c r="CD259" s="698"/>
      <c r="CE259" s="698"/>
      <c r="CF259" s="698"/>
      <c r="CG259" s="698"/>
      <c r="CH259" s="698"/>
      <c r="CI259" s="699"/>
      <c r="CK259" s="631"/>
    </row>
    <row r="260" spans="1:89" s="63" customFormat="1" x14ac:dyDescent="0.2">
      <c r="A260" s="57"/>
      <c r="B260" s="935" t="s">
        <v>472</v>
      </c>
      <c r="C260" s="986" t="s">
        <v>473</v>
      </c>
      <c r="D260" s="937" t="s">
        <v>78</v>
      </c>
      <c r="E260" s="984" t="s">
        <v>251</v>
      </c>
      <c r="F260" s="985">
        <v>2</v>
      </c>
      <c r="G260" s="697">
        <v>3.8450000000000002</v>
      </c>
      <c r="H260" s="697">
        <v>4.032</v>
      </c>
      <c r="I260" s="697">
        <v>4.0389999999999997</v>
      </c>
      <c r="J260" s="697">
        <v>4.2649999999999997</v>
      </c>
      <c r="K260" s="697">
        <v>6.9530000000000003</v>
      </c>
      <c r="L260" s="697">
        <v>7.1689999999999996</v>
      </c>
      <c r="M260" s="698">
        <v>7.3849999999999998</v>
      </c>
      <c r="N260" s="698">
        <v>7.601</v>
      </c>
      <c r="O260" s="698">
        <v>8.2490000000000006</v>
      </c>
      <c r="P260" s="698">
        <v>8.2729999999999997</v>
      </c>
      <c r="Q260" s="698">
        <v>8.2970000000000006</v>
      </c>
      <c r="R260" s="698">
        <v>8.3209999999999997</v>
      </c>
      <c r="S260" s="698">
        <v>8.3450000000000006</v>
      </c>
      <c r="T260" s="698">
        <v>8.3689999999999998</v>
      </c>
      <c r="U260" s="698">
        <v>8.3930000000000007</v>
      </c>
      <c r="V260" s="698">
        <v>8.4169999999999998</v>
      </c>
      <c r="W260" s="698">
        <v>8.4410000000000007</v>
      </c>
      <c r="X260" s="698">
        <v>8.4649999999999999</v>
      </c>
      <c r="Y260" s="698">
        <v>8.4890000000000008</v>
      </c>
      <c r="Z260" s="698">
        <v>8.5129999999999999</v>
      </c>
      <c r="AA260" s="698">
        <v>8.5370000000000008</v>
      </c>
      <c r="AB260" s="698">
        <v>8.5609999999999999</v>
      </c>
      <c r="AC260" s="698">
        <v>8.5850000000000009</v>
      </c>
      <c r="AD260" s="698">
        <v>8.609</v>
      </c>
      <c r="AE260" s="698">
        <v>8.6329999999999991</v>
      </c>
      <c r="AF260" s="698">
        <v>8.657</v>
      </c>
      <c r="AG260" s="698">
        <v>8.6809999999999992</v>
      </c>
      <c r="AH260" s="698">
        <v>8.7050000000000001</v>
      </c>
      <c r="AI260" s="698">
        <v>8.7289999999999992</v>
      </c>
      <c r="AJ260" s="698">
        <v>8.7530000000000001</v>
      </c>
      <c r="AK260" s="698">
        <v>8.7769999999999992</v>
      </c>
      <c r="AL260" s="698"/>
      <c r="AM260" s="698"/>
      <c r="AN260" s="698"/>
      <c r="AO260" s="698"/>
      <c r="AP260" s="698"/>
      <c r="AQ260" s="698"/>
      <c r="AR260" s="698"/>
      <c r="AS260" s="698"/>
      <c r="AT260" s="698"/>
      <c r="AU260" s="698"/>
      <c r="AV260" s="698"/>
      <c r="AW260" s="698"/>
      <c r="AX260" s="698"/>
      <c r="AY260" s="698"/>
      <c r="AZ260" s="698"/>
      <c r="BA260" s="698"/>
      <c r="BB260" s="698"/>
      <c r="BC260" s="698"/>
      <c r="BD260" s="698"/>
      <c r="BE260" s="698"/>
      <c r="BF260" s="698"/>
      <c r="BG260" s="698"/>
      <c r="BH260" s="698"/>
      <c r="BI260" s="698"/>
      <c r="BJ260" s="698"/>
      <c r="BK260" s="698"/>
      <c r="BL260" s="698"/>
      <c r="BM260" s="698"/>
      <c r="BN260" s="698"/>
      <c r="BO260" s="698"/>
      <c r="BP260" s="698"/>
      <c r="BQ260" s="698"/>
      <c r="BR260" s="698"/>
      <c r="BS260" s="698"/>
      <c r="BT260" s="698"/>
      <c r="BU260" s="698"/>
      <c r="BV260" s="698"/>
      <c r="BW260" s="698"/>
      <c r="BX260" s="698"/>
      <c r="BY260" s="698"/>
      <c r="BZ260" s="698"/>
      <c r="CA260" s="698"/>
      <c r="CB260" s="698"/>
      <c r="CC260" s="698"/>
      <c r="CD260" s="698"/>
      <c r="CE260" s="698"/>
      <c r="CF260" s="698"/>
      <c r="CG260" s="698"/>
      <c r="CH260" s="698"/>
      <c r="CI260" s="699"/>
      <c r="CK260" s="631"/>
    </row>
    <row r="261" spans="1:89" s="63" customFormat="1" x14ac:dyDescent="0.2">
      <c r="A261" s="57"/>
      <c r="B261" s="935" t="s">
        <v>474</v>
      </c>
      <c r="C261" s="986" t="s">
        <v>475</v>
      </c>
      <c r="D261" s="937" t="s">
        <v>78</v>
      </c>
      <c r="E261" s="984" t="s">
        <v>251</v>
      </c>
      <c r="F261" s="985">
        <v>2</v>
      </c>
      <c r="G261" s="697">
        <v>0.77500000000000002</v>
      </c>
      <c r="H261" s="697">
        <v>0.80600000000000005</v>
      </c>
      <c r="I261" s="697">
        <v>0.76800000000000002</v>
      </c>
      <c r="J261" s="697">
        <v>0.78200000000000003</v>
      </c>
      <c r="K261" s="697">
        <v>1.4059999999999999</v>
      </c>
      <c r="L261" s="697">
        <v>1.4059999999999999</v>
      </c>
      <c r="M261" s="698">
        <v>1.4059999999999999</v>
      </c>
      <c r="N261" s="698">
        <v>1.4059999999999999</v>
      </c>
      <c r="O261" s="698">
        <v>0.78200000000000003</v>
      </c>
      <c r="P261" s="698">
        <v>0.78200000000000003</v>
      </c>
      <c r="Q261" s="698">
        <v>0.78200000000000003</v>
      </c>
      <c r="R261" s="698">
        <v>0.78200000000000003</v>
      </c>
      <c r="S261" s="698">
        <v>0.78200000000000003</v>
      </c>
      <c r="T261" s="698">
        <v>0.78200000000000003</v>
      </c>
      <c r="U261" s="698">
        <v>0.78200000000000003</v>
      </c>
      <c r="V261" s="698">
        <v>0.78200000000000003</v>
      </c>
      <c r="W261" s="698">
        <v>0.78200000000000003</v>
      </c>
      <c r="X261" s="698">
        <v>0.78200000000000003</v>
      </c>
      <c r="Y261" s="698">
        <v>0.78200000000000003</v>
      </c>
      <c r="Z261" s="698">
        <v>0.78200000000000003</v>
      </c>
      <c r="AA261" s="698">
        <v>0.78200000000000003</v>
      </c>
      <c r="AB261" s="698">
        <v>0.78200000000000003</v>
      </c>
      <c r="AC261" s="698">
        <v>0.78200000000000003</v>
      </c>
      <c r="AD261" s="698">
        <v>0.78200000000000003</v>
      </c>
      <c r="AE261" s="698">
        <v>0.78200000000000003</v>
      </c>
      <c r="AF261" s="698">
        <v>0.78200000000000003</v>
      </c>
      <c r="AG261" s="698">
        <v>0.78200000000000003</v>
      </c>
      <c r="AH261" s="698">
        <v>0.78200000000000003</v>
      </c>
      <c r="AI261" s="698">
        <v>0.78200000000000003</v>
      </c>
      <c r="AJ261" s="698">
        <v>0.78200000000000003</v>
      </c>
      <c r="AK261" s="698">
        <v>0.78200000000000003</v>
      </c>
      <c r="AL261" s="698"/>
      <c r="AM261" s="698"/>
      <c r="AN261" s="698"/>
      <c r="AO261" s="698"/>
      <c r="AP261" s="698"/>
      <c r="AQ261" s="698"/>
      <c r="AR261" s="698"/>
      <c r="AS261" s="698"/>
      <c r="AT261" s="698"/>
      <c r="AU261" s="698"/>
      <c r="AV261" s="698"/>
      <c r="AW261" s="698"/>
      <c r="AX261" s="698"/>
      <c r="AY261" s="698"/>
      <c r="AZ261" s="698"/>
      <c r="BA261" s="698"/>
      <c r="BB261" s="698"/>
      <c r="BC261" s="698"/>
      <c r="BD261" s="698"/>
      <c r="BE261" s="698"/>
      <c r="BF261" s="698"/>
      <c r="BG261" s="698"/>
      <c r="BH261" s="698"/>
      <c r="BI261" s="698"/>
      <c r="BJ261" s="698"/>
      <c r="BK261" s="698"/>
      <c r="BL261" s="698"/>
      <c r="BM261" s="698"/>
      <c r="BN261" s="698"/>
      <c r="BO261" s="698"/>
      <c r="BP261" s="698"/>
      <c r="BQ261" s="698"/>
      <c r="BR261" s="698"/>
      <c r="BS261" s="698"/>
      <c r="BT261" s="698"/>
      <c r="BU261" s="698"/>
      <c r="BV261" s="698"/>
      <c r="BW261" s="698"/>
      <c r="BX261" s="698"/>
      <c r="BY261" s="698"/>
      <c r="BZ261" s="698"/>
      <c r="CA261" s="698"/>
      <c r="CB261" s="698"/>
      <c r="CC261" s="698"/>
      <c r="CD261" s="698"/>
      <c r="CE261" s="698"/>
      <c r="CF261" s="698"/>
      <c r="CG261" s="698"/>
      <c r="CH261" s="698"/>
      <c r="CI261" s="699"/>
      <c r="CK261" s="631"/>
    </row>
    <row r="262" spans="1:89" s="63" customFormat="1" x14ac:dyDescent="0.2">
      <c r="A262" s="57"/>
      <c r="B262" s="987" t="s">
        <v>476</v>
      </c>
      <c r="C262" s="986" t="s">
        <v>477</v>
      </c>
      <c r="D262" s="988" t="s">
        <v>478</v>
      </c>
      <c r="E262" s="984" t="s">
        <v>251</v>
      </c>
      <c r="F262" s="985">
        <v>2</v>
      </c>
      <c r="G262" s="644">
        <f>SUM(G258:G261)</f>
        <v>13.673999999999999</v>
      </c>
      <c r="H262" s="644">
        <f t="shared" ref="H262:BS262" si="172">SUM(H258:H261)</f>
        <v>14.004000000000001</v>
      </c>
      <c r="I262" s="644">
        <f t="shared" si="172"/>
        <v>14.379999999999999</v>
      </c>
      <c r="J262" s="644">
        <f t="shared" si="172"/>
        <v>14.625</v>
      </c>
      <c r="K262" s="644">
        <f t="shared" si="172"/>
        <v>14.628000000000002</v>
      </c>
      <c r="L262" s="644">
        <f t="shared" si="172"/>
        <v>14.843999999999999</v>
      </c>
      <c r="M262" s="649">
        <f t="shared" si="172"/>
        <v>15.06</v>
      </c>
      <c r="N262" s="649">
        <f t="shared" si="172"/>
        <v>15.276000000000002</v>
      </c>
      <c r="O262" s="649">
        <f t="shared" si="172"/>
        <v>15.3</v>
      </c>
      <c r="P262" s="649">
        <f t="shared" si="172"/>
        <v>15.324</v>
      </c>
      <c r="Q262" s="649">
        <f t="shared" si="172"/>
        <v>15.348000000000001</v>
      </c>
      <c r="R262" s="649">
        <f t="shared" si="172"/>
        <v>15.372</v>
      </c>
      <c r="S262" s="649">
        <f t="shared" si="172"/>
        <v>15.396000000000001</v>
      </c>
      <c r="T262" s="649">
        <f t="shared" si="172"/>
        <v>15.42</v>
      </c>
      <c r="U262" s="649">
        <f t="shared" si="172"/>
        <v>15.444000000000001</v>
      </c>
      <c r="V262" s="649">
        <f t="shared" si="172"/>
        <v>15.468</v>
      </c>
      <c r="W262" s="649">
        <f t="shared" si="172"/>
        <v>15.492000000000001</v>
      </c>
      <c r="X262" s="649">
        <f t="shared" si="172"/>
        <v>15.516</v>
      </c>
      <c r="Y262" s="649">
        <f t="shared" si="172"/>
        <v>15.540000000000001</v>
      </c>
      <c r="Z262" s="649">
        <f t="shared" si="172"/>
        <v>15.564</v>
      </c>
      <c r="AA262" s="649">
        <f t="shared" si="172"/>
        <v>15.588000000000001</v>
      </c>
      <c r="AB262" s="649">
        <f t="shared" si="172"/>
        <v>15.612</v>
      </c>
      <c r="AC262" s="649">
        <f t="shared" si="172"/>
        <v>15.636000000000001</v>
      </c>
      <c r="AD262" s="649">
        <f t="shared" si="172"/>
        <v>15.66</v>
      </c>
      <c r="AE262" s="649">
        <f t="shared" si="172"/>
        <v>15.683999999999999</v>
      </c>
      <c r="AF262" s="649">
        <f t="shared" si="172"/>
        <v>15.708</v>
      </c>
      <c r="AG262" s="649">
        <f t="shared" si="172"/>
        <v>15.731999999999999</v>
      </c>
      <c r="AH262" s="649">
        <f t="shared" si="172"/>
        <v>15.756</v>
      </c>
      <c r="AI262" s="649">
        <f t="shared" si="172"/>
        <v>15.78</v>
      </c>
      <c r="AJ262" s="649">
        <f t="shared" si="172"/>
        <v>15.804</v>
      </c>
      <c r="AK262" s="649">
        <f t="shared" si="172"/>
        <v>15.827999999999999</v>
      </c>
      <c r="AL262" s="649">
        <f t="shared" si="172"/>
        <v>0</v>
      </c>
      <c r="AM262" s="649">
        <f t="shared" si="172"/>
        <v>0</v>
      </c>
      <c r="AN262" s="649">
        <f t="shared" si="172"/>
        <v>0</v>
      </c>
      <c r="AO262" s="649">
        <f t="shared" si="172"/>
        <v>0</v>
      </c>
      <c r="AP262" s="649">
        <f t="shared" si="172"/>
        <v>0</v>
      </c>
      <c r="AQ262" s="649">
        <f t="shared" si="172"/>
        <v>0</v>
      </c>
      <c r="AR262" s="649">
        <f t="shared" si="172"/>
        <v>0</v>
      </c>
      <c r="AS262" s="649">
        <f t="shared" si="172"/>
        <v>0</v>
      </c>
      <c r="AT262" s="649">
        <f t="shared" si="172"/>
        <v>0</v>
      </c>
      <c r="AU262" s="649">
        <f t="shared" si="172"/>
        <v>0</v>
      </c>
      <c r="AV262" s="649">
        <f t="shared" si="172"/>
        <v>0</v>
      </c>
      <c r="AW262" s="649">
        <f t="shared" si="172"/>
        <v>0</v>
      </c>
      <c r="AX262" s="649">
        <f t="shared" si="172"/>
        <v>0</v>
      </c>
      <c r="AY262" s="649">
        <f t="shared" si="172"/>
        <v>0</v>
      </c>
      <c r="AZ262" s="649">
        <f t="shared" si="172"/>
        <v>0</v>
      </c>
      <c r="BA262" s="649">
        <f t="shared" si="172"/>
        <v>0</v>
      </c>
      <c r="BB262" s="649">
        <f t="shared" si="172"/>
        <v>0</v>
      </c>
      <c r="BC262" s="649">
        <f t="shared" si="172"/>
        <v>0</v>
      </c>
      <c r="BD262" s="649">
        <f t="shared" si="172"/>
        <v>0</v>
      </c>
      <c r="BE262" s="649">
        <f t="shared" si="172"/>
        <v>0</v>
      </c>
      <c r="BF262" s="649">
        <f t="shared" si="172"/>
        <v>0</v>
      </c>
      <c r="BG262" s="649">
        <f t="shared" si="172"/>
        <v>0</v>
      </c>
      <c r="BH262" s="649">
        <f t="shared" si="172"/>
        <v>0</v>
      </c>
      <c r="BI262" s="649">
        <f t="shared" si="172"/>
        <v>0</v>
      </c>
      <c r="BJ262" s="649">
        <f t="shared" si="172"/>
        <v>0</v>
      </c>
      <c r="BK262" s="649">
        <f t="shared" si="172"/>
        <v>0</v>
      </c>
      <c r="BL262" s="649">
        <f t="shared" si="172"/>
        <v>0</v>
      </c>
      <c r="BM262" s="649">
        <f t="shared" si="172"/>
        <v>0</v>
      </c>
      <c r="BN262" s="649">
        <f t="shared" si="172"/>
        <v>0</v>
      </c>
      <c r="BO262" s="649">
        <f t="shared" si="172"/>
        <v>0</v>
      </c>
      <c r="BP262" s="649">
        <f t="shared" si="172"/>
        <v>0</v>
      </c>
      <c r="BQ262" s="649">
        <f t="shared" si="172"/>
        <v>0</v>
      </c>
      <c r="BR262" s="649">
        <f t="shared" si="172"/>
        <v>0</v>
      </c>
      <c r="BS262" s="649">
        <f t="shared" si="172"/>
        <v>0</v>
      </c>
      <c r="BT262" s="649">
        <f t="shared" ref="BT262:CI262" si="173">SUM(BT258:BT261)</f>
        <v>0</v>
      </c>
      <c r="BU262" s="649">
        <f t="shared" si="173"/>
        <v>0</v>
      </c>
      <c r="BV262" s="649">
        <f t="shared" si="173"/>
        <v>0</v>
      </c>
      <c r="BW262" s="649">
        <f t="shared" si="173"/>
        <v>0</v>
      </c>
      <c r="BX262" s="649">
        <f t="shared" si="173"/>
        <v>0</v>
      </c>
      <c r="BY262" s="649">
        <f t="shared" si="173"/>
        <v>0</v>
      </c>
      <c r="BZ262" s="649">
        <f t="shared" si="173"/>
        <v>0</v>
      </c>
      <c r="CA262" s="649">
        <f t="shared" si="173"/>
        <v>0</v>
      </c>
      <c r="CB262" s="649">
        <f t="shared" si="173"/>
        <v>0</v>
      </c>
      <c r="CC262" s="649">
        <f t="shared" si="173"/>
        <v>0</v>
      </c>
      <c r="CD262" s="649">
        <f t="shared" si="173"/>
        <v>0</v>
      </c>
      <c r="CE262" s="649">
        <f t="shared" si="173"/>
        <v>0</v>
      </c>
      <c r="CF262" s="649">
        <f t="shared" si="173"/>
        <v>0</v>
      </c>
      <c r="CG262" s="649">
        <f t="shared" si="173"/>
        <v>0</v>
      </c>
      <c r="CH262" s="649">
        <f t="shared" si="173"/>
        <v>0</v>
      </c>
      <c r="CI262" s="645">
        <f t="shared" si="173"/>
        <v>0</v>
      </c>
      <c r="CK262" s="631"/>
    </row>
    <row r="263" spans="1:89" s="63" customFormat="1" ht="28.5" x14ac:dyDescent="0.2">
      <c r="A263" s="57"/>
      <c r="B263" s="987" t="s">
        <v>479</v>
      </c>
      <c r="C263" s="986" t="s">
        <v>480</v>
      </c>
      <c r="D263" s="988" t="s">
        <v>481</v>
      </c>
      <c r="E263" s="984" t="s">
        <v>482</v>
      </c>
      <c r="F263" s="985">
        <v>1</v>
      </c>
      <c r="G263" s="675">
        <f>(G261+G260)/(G247+G255)</f>
        <v>2.4</v>
      </c>
      <c r="H263" s="675">
        <f t="shared" ref="H263:BS263" si="174">(H261+H260)/(H247+H255)</f>
        <v>2.3998015873015874</v>
      </c>
      <c r="I263" s="675">
        <f t="shared" si="174"/>
        <v>2.3832424392662368</v>
      </c>
      <c r="J263" s="675">
        <f t="shared" si="174"/>
        <v>2.3999048977650972</v>
      </c>
      <c r="K263" s="675">
        <f t="shared" si="174"/>
        <v>2.3999425782371517</v>
      </c>
      <c r="L263" s="675">
        <f t="shared" si="174"/>
        <v>2.3999440246291628</v>
      </c>
      <c r="M263" s="675">
        <f t="shared" si="174"/>
        <v>2.3999453999454001</v>
      </c>
      <c r="N263" s="675">
        <f t="shared" si="174"/>
        <v>2.3999467092992273</v>
      </c>
      <c r="O263" s="675">
        <f t="shared" si="174"/>
        <v>2.3999468509168222</v>
      </c>
      <c r="P263" s="675">
        <f t="shared" si="174"/>
        <v>2.3999469917837271</v>
      </c>
      <c r="Q263" s="675">
        <f t="shared" si="174"/>
        <v>2.3999471319058956</v>
      </c>
      <c r="R263" s="675">
        <f t="shared" si="174"/>
        <v>2.3999472712892178</v>
      </c>
      <c r="S263" s="675">
        <f t="shared" si="174"/>
        <v>2.3999474099395224</v>
      </c>
      <c r="T263" s="675">
        <f t="shared" si="174"/>
        <v>2.3999475478625762</v>
      </c>
      <c r="U263" s="675">
        <f t="shared" si="174"/>
        <v>2.3999476850640873</v>
      </c>
      <c r="V263" s="675">
        <f t="shared" si="174"/>
        <v>2.3999478215497012</v>
      </c>
      <c r="W263" s="675">
        <f t="shared" si="174"/>
        <v>2.3999479573250082</v>
      </c>
      <c r="X263" s="675">
        <f t="shared" si="174"/>
        <v>2.3999480923955376</v>
      </c>
      <c r="Y263" s="675">
        <f t="shared" si="174"/>
        <v>2.3999482267667633</v>
      </c>
      <c r="Z263" s="675">
        <f t="shared" si="174"/>
        <v>2.3999483604441019</v>
      </c>
      <c r="AA263" s="675">
        <f t="shared" si="174"/>
        <v>2.3999484934329147</v>
      </c>
      <c r="AB263" s="675">
        <f t="shared" si="174"/>
        <v>2.399948625738507</v>
      </c>
      <c r="AC263" s="675">
        <f t="shared" si="174"/>
        <v>2.3999487573661309</v>
      </c>
      <c r="AD263" s="675">
        <f t="shared" si="174"/>
        <v>2.3999488883209836</v>
      </c>
      <c r="AE263" s="675">
        <f t="shared" si="174"/>
        <v>2.3999490186082104</v>
      </c>
      <c r="AF263" s="675">
        <f t="shared" si="174"/>
        <v>2.3999491482329036</v>
      </c>
      <c r="AG263" s="675">
        <f t="shared" si="174"/>
        <v>2.3999492772001041</v>
      </c>
      <c r="AH263" s="675">
        <f t="shared" si="174"/>
        <v>2.3999494055148016</v>
      </c>
      <c r="AI263" s="675">
        <f t="shared" si="174"/>
        <v>2.3999495331819354</v>
      </c>
      <c r="AJ263" s="675">
        <f t="shared" si="174"/>
        <v>2.3999496602063961</v>
      </c>
      <c r="AK263" s="675">
        <f t="shared" si="174"/>
        <v>2.3999497865930235</v>
      </c>
      <c r="AL263" s="675">
        <f t="shared" si="174"/>
        <v>0</v>
      </c>
      <c r="AM263" s="675">
        <f t="shared" si="174"/>
        <v>0</v>
      </c>
      <c r="AN263" s="675">
        <f t="shared" si="174"/>
        <v>0</v>
      </c>
      <c r="AO263" s="675">
        <f t="shared" si="174"/>
        <v>0</v>
      </c>
      <c r="AP263" s="675">
        <f t="shared" si="174"/>
        <v>0</v>
      </c>
      <c r="AQ263" s="675">
        <f t="shared" si="174"/>
        <v>0</v>
      </c>
      <c r="AR263" s="675">
        <f t="shared" si="174"/>
        <v>0</v>
      </c>
      <c r="AS263" s="675">
        <f t="shared" si="174"/>
        <v>0</v>
      </c>
      <c r="AT263" s="675">
        <f t="shared" si="174"/>
        <v>0</v>
      </c>
      <c r="AU263" s="675">
        <f t="shared" si="174"/>
        <v>0</v>
      </c>
      <c r="AV263" s="675">
        <f t="shared" si="174"/>
        <v>0</v>
      </c>
      <c r="AW263" s="675">
        <f t="shared" si="174"/>
        <v>0</v>
      </c>
      <c r="AX263" s="675">
        <f t="shared" si="174"/>
        <v>0</v>
      </c>
      <c r="AY263" s="675">
        <f t="shared" si="174"/>
        <v>0</v>
      </c>
      <c r="AZ263" s="675">
        <f t="shared" si="174"/>
        <v>0</v>
      </c>
      <c r="BA263" s="675">
        <f t="shared" si="174"/>
        <v>0</v>
      </c>
      <c r="BB263" s="675">
        <f t="shared" si="174"/>
        <v>0</v>
      </c>
      <c r="BC263" s="675">
        <f t="shared" si="174"/>
        <v>0</v>
      </c>
      <c r="BD263" s="675">
        <f t="shared" si="174"/>
        <v>0</v>
      </c>
      <c r="BE263" s="675">
        <f t="shared" si="174"/>
        <v>0</v>
      </c>
      <c r="BF263" s="675">
        <f t="shared" si="174"/>
        <v>0</v>
      </c>
      <c r="BG263" s="675">
        <f t="shared" si="174"/>
        <v>0</v>
      </c>
      <c r="BH263" s="675">
        <f t="shared" si="174"/>
        <v>0</v>
      </c>
      <c r="BI263" s="675">
        <f t="shared" si="174"/>
        <v>0</v>
      </c>
      <c r="BJ263" s="675">
        <f t="shared" si="174"/>
        <v>0</v>
      </c>
      <c r="BK263" s="675">
        <f t="shared" si="174"/>
        <v>0</v>
      </c>
      <c r="BL263" s="675">
        <f t="shared" si="174"/>
        <v>0</v>
      </c>
      <c r="BM263" s="675">
        <f t="shared" si="174"/>
        <v>0</v>
      </c>
      <c r="BN263" s="675">
        <f t="shared" si="174"/>
        <v>0</v>
      </c>
      <c r="BO263" s="675">
        <f t="shared" si="174"/>
        <v>0</v>
      </c>
      <c r="BP263" s="675">
        <f t="shared" si="174"/>
        <v>0</v>
      </c>
      <c r="BQ263" s="675">
        <f t="shared" si="174"/>
        <v>0</v>
      </c>
      <c r="BR263" s="675">
        <f t="shared" si="174"/>
        <v>0</v>
      </c>
      <c r="BS263" s="675">
        <f t="shared" si="174"/>
        <v>0</v>
      </c>
      <c r="BT263" s="675">
        <f t="shared" ref="BT263:CI263" si="175">(BT261+BT260)/(BT247+BT255)</f>
        <v>0</v>
      </c>
      <c r="BU263" s="675">
        <f t="shared" si="175"/>
        <v>0</v>
      </c>
      <c r="BV263" s="675">
        <f t="shared" si="175"/>
        <v>0</v>
      </c>
      <c r="BW263" s="675">
        <f t="shared" si="175"/>
        <v>0</v>
      </c>
      <c r="BX263" s="675">
        <f t="shared" si="175"/>
        <v>0</v>
      </c>
      <c r="BY263" s="675">
        <f t="shared" si="175"/>
        <v>0</v>
      </c>
      <c r="BZ263" s="675">
        <f t="shared" si="175"/>
        <v>0</v>
      </c>
      <c r="CA263" s="675">
        <f t="shared" si="175"/>
        <v>0</v>
      </c>
      <c r="CB263" s="675">
        <f t="shared" si="175"/>
        <v>0</v>
      </c>
      <c r="CC263" s="675">
        <f t="shared" si="175"/>
        <v>0</v>
      </c>
      <c r="CD263" s="675">
        <f t="shared" si="175"/>
        <v>0</v>
      </c>
      <c r="CE263" s="675">
        <f t="shared" si="175"/>
        <v>0</v>
      </c>
      <c r="CF263" s="675">
        <f t="shared" si="175"/>
        <v>0</v>
      </c>
      <c r="CG263" s="675">
        <f t="shared" si="175"/>
        <v>0</v>
      </c>
      <c r="CH263" s="675">
        <f t="shared" si="175"/>
        <v>0</v>
      </c>
      <c r="CI263" s="675">
        <f t="shared" si="175"/>
        <v>0</v>
      </c>
      <c r="CK263" s="631"/>
    </row>
    <row r="264" spans="1:89" s="63" customFormat="1" ht="28.5" x14ac:dyDescent="0.2">
      <c r="A264" s="57"/>
      <c r="B264" s="987" t="s">
        <v>483</v>
      </c>
      <c r="C264" s="986" t="s">
        <v>484</v>
      </c>
      <c r="D264" s="988" t="s">
        <v>485</v>
      </c>
      <c r="E264" s="984" t="s">
        <v>282</v>
      </c>
      <c r="F264" s="985">
        <v>1</v>
      </c>
      <c r="G264" s="717">
        <f>G247/(G247+G255)</f>
        <v>0.83220779220779229</v>
      </c>
      <c r="H264" s="717">
        <f t="shared" ref="H264:BS264" si="176">H247/(H247+H255)</f>
        <v>0.83333333333333337</v>
      </c>
      <c r="I264" s="717">
        <f t="shared" si="176"/>
        <v>0.84134853743182947</v>
      </c>
      <c r="J264" s="717">
        <f t="shared" si="176"/>
        <v>0.84498335710889205</v>
      </c>
      <c r="K264" s="717">
        <f t="shared" si="176"/>
        <v>0.8317542348550101</v>
      </c>
      <c r="L264" s="717">
        <f t="shared" si="176"/>
        <v>0.83599216344808291</v>
      </c>
      <c r="M264" s="718">
        <f t="shared" si="176"/>
        <v>0.8400218400218401</v>
      </c>
      <c r="N264" s="718">
        <f t="shared" si="176"/>
        <v>0.84385824673594456</v>
      </c>
      <c r="O264" s="718">
        <f t="shared" si="176"/>
        <v>0.84427318628753656</v>
      </c>
      <c r="P264" s="718">
        <f t="shared" si="176"/>
        <v>0.84468592631857942</v>
      </c>
      <c r="Q264" s="718">
        <f t="shared" si="176"/>
        <v>0.845096484271742</v>
      </c>
      <c r="R264" s="718">
        <f t="shared" si="176"/>
        <v>0.84550487740574742</v>
      </c>
      <c r="S264" s="718">
        <f t="shared" si="176"/>
        <v>0.84591112279779124</v>
      </c>
      <c r="T264" s="718">
        <f t="shared" si="176"/>
        <v>0.84631523734592184</v>
      </c>
      <c r="U264" s="718">
        <f t="shared" si="176"/>
        <v>0.84671723777138375</v>
      </c>
      <c r="V264" s="718">
        <f t="shared" si="176"/>
        <v>0.84711714062092347</v>
      </c>
      <c r="W264" s="718">
        <f t="shared" si="176"/>
        <v>0.84751496226906053</v>
      </c>
      <c r="X264" s="718">
        <f t="shared" si="176"/>
        <v>0.84791071892032177</v>
      </c>
      <c r="Y264" s="718">
        <f t="shared" si="176"/>
        <v>0.84830442661144179</v>
      </c>
      <c r="Z264" s="718">
        <f t="shared" si="176"/>
        <v>0.84869610121352945</v>
      </c>
      <c r="AA264" s="718">
        <f t="shared" si="176"/>
        <v>0.84908575843420031</v>
      </c>
      <c r="AB264" s="718">
        <f t="shared" si="176"/>
        <v>0.84947341381967623</v>
      </c>
      <c r="AC264" s="718">
        <f t="shared" si="176"/>
        <v>0.84985908275685362</v>
      </c>
      <c r="AD264" s="718">
        <f t="shared" si="176"/>
        <v>0.85024278047533852</v>
      </c>
      <c r="AE264" s="718">
        <f t="shared" si="176"/>
        <v>0.85062452204945183</v>
      </c>
      <c r="AF264" s="718">
        <f t="shared" si="176"/>
        <v>0.85100432240020329</v>
      </c>
      <c r="AG264" s="718">
        <f t="shared" si="176"/>
        <v>0.85138219629723544</v>
      </c>
      <c r="AH264" s="718">
        <f t="shared" si="176"/>
        <v>0.85175815836073854</v>
      </c>
      <c r="AI264" s="718">
        <f t="shared" si="176"/>
        <v>0.85213222306333569</v>
      </c>
      <c r="AJ264" s="718">
        <f t="shared" si="176"/>
        <v>0.85250440473194045</v>
      </c>
      <c r="AK264" s="718">
        <f t="shared" si="176"/>
        <v>0.85287471754958555</v>
      </c>
      <c r="AL264" s="718">
        <f t="shared" si="176"/>
        <v>1</v>
      </c>
      <c r="AM264" s="718">
        <f t="shared" si="176"/>
        <v>1</v>
      </c>
      <c r="AN264" s="718">
        <f t="shared" si="176"/>
        <v>1</v>
      </c>
      <c r="AO264" s="718">
        <f t="shared" si="176"/>
        <v>1</v>
      </c>
      <c r="AP264" s="718">
        <f t="shared" si="176"/>
        <v>1</v>
      </c>
      <c r="AQ264" s="718">
        <f t="shared" si="176"/>
        <v>1</v>
      </c>
      <c r="AR264" s="718">
        <f t="shared" si="176"/>
        <v>1</v>
      </c>
      <c r="AS264" s="718">
        <f t="shared" si="176"/>
        <v>1</v>
      </c>
      <c r="AT264" s="718">
        <f t="shared" si="176"/>
        <v>1</v>
      </c>
      <c r="AU264" s="718">
        <f t="shared" si="176"/>
        <v>1</v>
      </c>
      <c r="AV264" s="718">
        <f t="shared" si="176"/>
        <v>1</v>
      </c>
      <c r="AW264" s="718">
        <f t="shared" si="176"/>
        <v>1</v>
      </c>
      <c r="AX264" s="718">
        <f t="shared" si="176"/>
        <v>1</v>
      </c>
      <c r="AY264" s="718">
        <f t="shared" si="176"/>
        <v>1</v>
      </c>
      <c r="AZ264" s="718">
        <f t="shared" si="176"/>
        <v>1</v>
      </c>
      <c r="BA264" s="718">
        <f t="shared" si="176"/>
        <v>1</v>
      </c>
      <c r="BB264" s="718">
        <f t="shared" si="176"/>
        <v>1</v>
      </c>
      <c r="BC264" s="718">
        <f t="shared" si="176"/>
        <v>1</v>
      </c>
      <c r="BD264" s="718">
        <f t="shared" si="176"/>
        <v>1</v>
      </c>
      <c r="BE264" s="718">
        <f t="shared" si="176"/>
        <v>1</v>
      </c>
      <c r="BF264" s="718">
        <f t="shared" si="176"/>
        <v>1</v>
      </c>
      <c r="BG264" s="718">
        <f t="shared" si="176"/>
        <v>1</v>
      </c>
      <c r="BH264" s="718">
        <f t="shared" si="176"/>
        <v>1</v>
      </c>
      <c r="BI264" s="718">
        <f t="shared" si="176"/>
        <v>1</v>
      </c>
      <c r="BJ264" s="718">
        <f t="shared" si="176"/>
        <v>1</v>
      </c>
      <c r="BK264" s="718">
        <f t="shared" si="176"/>
        <v>1</v>
      </c>
      <c r="BL264" s="718">
        <f t="shared" si="176"/>
        <v>1</v>
      </c>
      <c r="BM264" s="718">
        <f t="shared" si="176"/>
        <v>1</v>
      </c>
      <c r="BN264" s="718">
        <f t="shared" si="176"/>
        <v>1</v>
      </c>
      <c r="BO264" s="718">
        <f t="shared" si="176"/>
        <v>1</v>
      </c>
      <c r="BP264" s="718">
        <f t="shared" si="176"/>
        <v>1</v>
      </c>
      <c r="BQ264" s="718">
        <f t="shared" si="176"/>
        <v>1</v>
      </c>
      <c r="BR264" s="718">
        <f t="shared" si="176"/>
        <v>1</v>
      </c>
      <c r="BS264" s="718">
        <f t="shared" si="176"/>
        <v>1</v>
      </c>
      <c r="BT264" s="718">
        <f t="shared" ref="BT264:CI264" si="177">BT247/(BT247+BT255)</f>
        <v>1</v>
      </c>
      <c r="BU264" s="718">
        <f t="shared" si="177"/>
        <v>1</v>
      </c>
      <c r="BV264" s="718">
        <f t="shared" si="177"/>
        <v>1</v>
      </c>
      <c r="BW264" s="718">
        <f t="shared" si="177"/>
        <v>1</v>
      </c>
      <c r="BX264" s="718">
        <f t="shared" si="177"/>
        <v>1</v>
      </c>
      <c r="BY264" s="718">
        <f t="shared" si="177"/>
        <v>1</v>
      </c>
      <c r="BZ264" s="718">
        <f t="shared" si="177"/>
        <v>1</v>
      </c>
      <c r="CA264" s="718">
        <f t="shared" si="177"/>
        <v>1</v>
      </c>
      <c r="CB264" s="718">
        <f t="shared" si="177"/>
        <v>1</v>
      </c>
      <c r="CC264" s="718">
        <f t="shared" si="177"/>
        <v>1</v>
      </c>
      <c r="CD264" s="718">
        <f t="shared" si="177"/>
        <v>1</v>
      </c>
      <c r="CE264" s="718">
        <f t="shared" si="177"/>
        <v>1</v>
      </c>
      <c r="CF264" s="718">
        <f t="shared" si="177"/>
        <v>1</v>
      </c>
      <c r="CG264" s="718">
        <f t="shared" si="177"/>
        <v>1</v>
      </c>
      <c r="CH264" s="718">
        <f t="shared" si="177"/>
        <v>1</v>
      </c>
      <c r="CI264" s="719">
        <f t="shared" si="177"/>
        <v>1</v>
      </c>
      <c r="CK264" s="631"/>
    </row>
    <row r="265" spans="1:89" s="63" customFormat="1" ht="29.25" thickBot="1" x14ac:dyDescent="0.25">
      <c r="A265" s="57"/>
      <c r="B265" s="989" t="s">
        <v>486</v>
      </c>
      <c r="C265" s="990" t="s">
        <v>487</v>
      </c>
      <c r="D265" s="991" t="s">
        <v>488</v>
      </c>
      <c r="E265" s="992" t="s">
        <v>282</v>
      </c>
      <c r="F265" s="993">
        <v>1</v>
      </c>
      <c r="G265" s="725">
        <f>(G247)/(G247+G256+G255+G254)</f>
        <v>0.82619907168643636</v>
      </c>
      <c r="H265" s="725">
        <f t="shared" ref="H265:BS265" si="178">(H247)/(H247+H256+H255+H254)</f>
        <v>0.82922013820335638</v>
      </c>
      <c r="I265" s="725">
        <f t="shared" si="178"/>
        <v>0.82498784637822076</v>
      </c>
      <c r="J265" s="725">
        <f t="shared" si="178"/>
        <v>0.83702308054639663</v>
      </c>
      <c r="K265" s="725">
        <f t="shared" si="178"/>
        <v>0.82700542392235232</v>
      </c>
      <c r="L265" s="725">
        <f t="shared" si="178"/>
        <v>0.83133871416643479</v>
      </c>
      <c r="M265" s="725">
        <f t="shared" si="178"/>
        <v>0.83546022264458319</v>
      </c>
      <c r="N265" s="725">
        <f t="shared" si="178"/>
        <v>0.83938510469122718</v>
      </c>
      <c r="O265" s="725">
        <f t="shared" si="178"/>
        <v>0.83980967486122127</v>
      </c>
      <c r="P265" s="725">
        <f t="shared" si="178"/>
        <v>0.84023200632744532</v>
      </c>
      <c r="Q265" s="725">
        <f t="shared" si="178"/>
        <v>0.84065211674993423</v>
      </c>
      <c r="R265" s="725">
        <f t="shared" si="178"/>
        <v>0.84107002360346184</v>
      </c>
      <c r="S265" s="725">
        <f t="shared" si="178"/>
        <v>0.84148574417996336</v>
      </c>
      <c r="T265" s="725">
        <f t="shared" si="178"/>
        <v>0.84189929559092092</v>
      </c>
      <c r="U265" s="725">
        <f t="shared" si="178"/>
        <v>0.8423106947697111</v>
      </c>
      <c r="V265" s="725">
        <f t="shared" si="178"/>
        <v>0.84271995847391634</v>
      </c>
      <c r="W265" s="725">
        <f t="shared" si="178"/>
        <v>0.84312710328760021</v>
      </c>
      <c r="X265" s="725">
        <f t="shared" si="178"/>
        <v>0.84353214562354761</v>
      </c>
      <c r="Y265" s="725">
        <f t="shared" si="178"/>
        <v>0.84393510172546993</v>
      </c>
      <c r="Z265" s="725">
        <f t="shared" si="178"/>
        <v>0.84433598767017715</v>
      </c>
      <c r="AA265" s="725">
        <f t="shared" si="178"/>
        <v>0.84473481936971551</v>
      </c>
      <c r="AB265" s="725">
        <f t="shared" si="178"/>
        <v>0.84513161257347291</v>
      </c>
      <c r="AC265" s="725">
        <f t="shared" si="178"/>
        <v>0.84552638287025228</v>
      </c>
      <c r="AD265" s="725">
        <f t="shared" si="178"/>
        <v>0.84591914569031268</v>
      </c>
      <c r="AE265" s="725">
        <f t="shared" si="178"/>
        <v>0.84630991630738006</v>
      </c>
      <c r="AF265" s="725">
        <f t="shared" si="178"/>
        <v>0.84669870984062723</v>
      </c>
      <c r="AG265" s="725">
        <f t="shared" si="178"/>
        <v>0.84708554125662361</v>
      </c>
      <c r="AH265" s="725">
        <f t="shared" si="178"/>
        <v>0.84747042537125583</v>
      </c>
      <c r="AI265" s="725">
        <f t="shared" si="178"/>
        <v>0.84785337685161921</v>
      </c>
      <c r="AJ265" s="725">
        <f t="shared" si="178"/>
        <v>0.84823441021788115</v>
      </c>
      <c r="AK265" s="725">
        <f t="shared" si="178"/>
        <v>0.84861353984511601</v>
      </c>
      <c r="AL265" s="725">
        <f t="shared" si="178"/>
        <v>1</v>
      </c>
      <c r="AM265" s="725">
        <f t="shared" si="178"/>
        <v>1</v>
      </c>
      <c r="AN265" s="725">
        <f t="shared" si="178"/>
        <v>1</v>
      </c>
      <c r="AO265" s="725">
        <f t="shared" si="178"/>
        <v>1</v>
      </c>
      <c r="AP265" s="725">
        <f t="shared" si="178"/>
        <v>1</v>
      </c>
      <c r="AQ265" s="725">
        <f t="shared" si="178"/>
        <v>1</v>
      </c>
      <c r="AR265" s="725">
        <f t="shared" si="178"/>
        <v>1</v>
      </c>
      <c r="AS265" s="725">
        <f t="shared" si="178"/>
        <v>1</v>
      </c>
      <c r="AT265" s="725">
        <f t="shared" si="178"/>
        <v>1</v>
      </c>
      <c r="AU265" s="725">
        <f t="shared" si="178"/>
        <v>1</v>
      </c>
      <c r="AV265" s="725">
        <f t="shared" si="178"/>
        <v>1</v>
      </c>
      <c r="AW265" s="725">
        <f t="shared" si="178"/>
        <v>1</v>
      </c>
      <c r="AX265" s="725">
        <f t="shared" si="178"/>
        <v>1</v>
      </c>
      <c r="AY265" s="725">
        <f t="shared" si="178"/>
        <v>1</v>
      </c>
      <c r="AZ265" s="725">
        <f t="shared" si="178"/>
        <v>1</v>
      </c>
      <c r="BA265" s="725">
        <f t="shared" si="178"/>
        <v>1</v>
      </c>
      <c r="BB265" s="725">
        <f t="shared" si="178"/>
        <v>1</v>
      </c>
      <c r="BC265" s="725">
        <f t="shared" si="178"/>
        <v>1</v>
      </c>
      <c r="BD265" s="725">
        <f t="shared" si="178"/>
        <v>1</v>
      </c>
      <c r="BE265" s="725">
        <f t="shared" si="178"/>
        <v>1</v>
      </c>
      <c r="BF265" s="725">
        <f t="shared" si="178"/>
        <v>1</v>
      </c>
      <c r="BG265" s="725">
        <f t="shared" si="178"/>
        <v>1</v>
      </c>
      <c r="BH265" s="725">
        <f t="shared" si="178"/>
        <v>1</v>
      </c>
      <c r="BI265" s="725">
        <f t="shared" si="178"/>
        <v>1</v>
      </c>
      <c r="BJ265" s="725">
        <f t="shared" si="178"/>
        <v>1</v>
      </c>
      <c r="BK265" s="725">
        <f t="shared" si="178"/>
        <v>1</v>
      </c>
      <c r="BL265" s="725">
        <f t="shared" si="178"/>
        <v>1</v>
      </c>
      <c r="BM265" s="725">
        <f t="shared" si="178"/>
        <v>1</v>
      </c>
      <c r="BN265" s="725">
        <f t="shared" si="178"/>
        <v>1</v>
      </c>
      <c r="BO265" s="725">
        <f t="shared" si="178"/>
        <v>1</v>
      </c>
      <c r="BP265" s="725">
        <f t="shared" si="178"/>
        <v>1</v>
      </c>
      <c r="BQ265" s="725">
        <f t="shared" si="178"/>
        <v>1</v>
      </c>
      <c r="BR265" s="725">
        <f t="shared" si="178"/>
        <v>1</v>
      </c>
      <c r="BS265" s="725">
        <f t="shared" si="178"/>
        <v>1</v>
      </c>
      <c r="BT265" s="725">
        <f t="shared" ref="BT265:CI265" si="179">(BT247)/(BT247+BT256+BT255+BT254)</f>
        <v>1</v>
      </c>
      <c r="BU265" s="725">
        <f t="shared" si="179"/>
        <v>1</v>
      </c>
      <c r="BV265" s="725">
        <f t="shared" si="179"/>
        <v>1</v>
      </c>
      <c r="BW265" s="725">
        <f t="shared" si="179"/>
        <v>1</v>
      </c>
      <c r="BX265" s="725">
        <f t="shared" si="179"/>
        <v>1</v>
      </c>
      <c r="BY265" s="725">
        <f t="shared" si="179"/>
        <v>1</v>
      </c>
      <c r="BZ265" s="725">
        <f t="shared" si="179"/>
        <v>1</v>
      </c>
      <c r="CA265" s="725">
        <f t="shared" si="179"/>
        <v>1</v>
      </c>
      <c r="CB265" s="725">
        <f t="shared" si="179"/>
        <v>1</v>
      </c>
      <c r="CC265" s="725">
        <f t="shared" si="179"/>
        <v>1</v>
      </c>
      <c r="CD265" s="725">
        <f t="shared" si="179"/>
        <v>1</v>
      </c>
      <c r="CE265" s="725">
        <f t="shared" si="179"/>
        <v>1</v>
      </c>
      <c r="CF265" s="725">
        <f t="shared" si="179"/>
        <v>1</v>
      </c>
      <c r="CG265" s="725">
        <f t="shared" si="179"/>
        <v>1</v>
      </c>
      <c r="CH265" s="725">
        <f t="shared" si="179"/>
        <v>1</v>
      </c>
      <c r="CI265" s="725">
        <f t="shared" si="179"/>
        <v>1</v>
      </c>
      <c r="CK265" s="631"/>
    </row>
    <row r="266" spans="1:89" s="63" customFormat="1" ht="29.25" thickBot="1" x14ac:dyDescent="0.25">
      <c r="A266" s="57"/>
      <c r="B266" s="994" t="s">
        <v>489</v>
      </c>
      <c r="C266" s="995" t="s">
        <v>150</v>
      </c>
      <c r="D266" s="995" t="s">
        <v>490</v>
      </c>
      <c r="E266" s="995" t="s">
        <v>141</v>
      </c>
      <c r="F266" s="996">
        <v>2</v>
      </c>
      <c r="G266" s="729">
        <f>SUM(G226:G228)+G224+G235+G240+G241+G234</f>
        <v>4.63</v>
      </c>
      <c r="H266" s="729">
        <f t="shared" ref="H266:AK266" si="180">SUM(H226:H228)+H224+H235+H240+H241+H234</f>
        <v>3.92</v>
      </c>
      <c r="I266" s="729">
        <f t="shared" si="180"/>
        <v>3.8879999999999999</v>
      </c>
      <c r="J266" s="729">
        <f t="shared" si="180"/>
        <v>5.3819999999999997</v>
      </c>
      <c r="K266" s="729">
        <f t="shared" si="180"/>
        <v>5.4399999999999995</v>
      </c>
      <c r="L266" s="729">
        <f t="shared" si="180"/>
        <v>5.4509999999999987</v>
      </c>
      <c r="M266" s="729">
        <f t="shared" si="180"/>
        <v>5.4870000000000001</v>
      </c>
      <c r="N266" s="729">
        <f t="shared" si="180"/>
        <v>5.5229999999999997</v>
      </c>
      <c r="O266" s="729">
        <f t="shared" si="180"/>
        <v>5.5640000000000001</v>
      </c>
      <c r="P266" s="729">
        <f t="shared" si="180"/>
        <v>5.57</v>
      </c>
      <c r="Q266" s="729">
        <f t="shared" si="180"/>
        <v>5.5510000000000002</v>
      </c>
      <c r="R266" s="729">
        <f t="shared" si="180"/>
        <v>5.572000000000001</v>
      </c>
      <c r="S266" s="729">
        <f t="shared" si="180"/>
        <v>5.5730000000000004</v>
      </c>
      <c r="T266" s="729">
        <f t="shared" si="180"/>
        <v>5.604000000000001</v>
      </c>
      <c r="U266" s="729">
        <f t="shared" si="180"/>
        <v>5.5850000000000009</v>
      </c>
      <c r="V266" s="729">
        <f t="shared" si="180"/>
        <v>5.6010000000000009</v>
      </c>
      <c r="W266" s="729">
        <f t="shared" si="180"/>
        <v>5.6070000000000011</v>
      </c>
      <c r="X266" s="729">
        <f t="shared" si="180"/>
        <v>5.6380000000000017</v>
      </c>
      <c r="Y266" s="729">
        <f t="shared" si="180"/>
        <v>5.6540000000000017</v>
      </c>
      <c r="Z266" s="729">
        <f t="shared" si="180"/>
        <v>5.6350000000000016</v>
      </c>
      <c r="AA266" s="729">
        <f t="shared" si="180"/>
        <v>5.6560000000000024</v>
      </c>
      <c r="AB266" s="729">
        <f t="shared" si="180"/>
        <v>5.647000000000002</v>
      </c>
      <c r="AC266" s="729">
        <f t="shared" si="180"/>
        <v>5.6880000000000024</v>
      </c>
      <c r="AD266" s="729">
        <f t="shared" si="180"/>
        <v>5.6690000000000023</v>
      </c>
      <c r="AE266" s="729">
        <f t="shared" si="180"/>
        <v>5.6750000000000007</v>
      </c>
      <c r="AF266" s="729">
        <f t="shared" si="180"/>
        <v>5.6910000000000025</v>
      </c>
      <c r="AG266" s="729">
        <f t="shared" si="180"/>
        <v>5.6970000000000027</v>
      </c>
      <c r="AH266" s="729">
        <f t="shared" si="180"/>
        <v>5.7280000000000015</v>
      </c>
      <c r="AI266" s="729">
        <f t="shared" si="180"/>
        <v>5.7440000000000015</v>
      </c>
      <c r="AJ266" s="729">
        <f t="shared" si="180"/>
        <v>5.7250000000000014</v>
      </c>
      <c r="AK266" s="729">
        <f t="shared" si="180"/>
        <v>5.7460000000000022</v>
      </c>
      <c r="AL266" s="729">
        <f t="shared" ref="AL266:BS266" si="181">SUM(AL224:AL228)+AL235+AL240+AL241+AL234</f>
        <v>0</v>
      </c>
      <c r="AM266" s="729">
        <f t="shared" si="181"/>
        <v>0</v>
      </c>
      <c r="AN266" s="729">
        <f t="shared" si="181"/>
        <v>0</v>
      </c>
      <c r="AO266" s="729">
        <f t="shared" si="181"/>
        <v>0</v>
      </c>
      <c r="AP266" s="729">
        <f t="shared" si="181"/>
        <v>0</v>
      </c>
      <c r="AQ266" s="729">
        <f t="shared" si="181"/>
        <v>0</v>
      </c>
      <c r="AR266" s="729">
        <f t="shared" si="181"/>
        <v>0</v>
      </c>
      <c r="AS266" s="729">
        <f t="shared" si="181"/>
        <v>0</v>
      </c>
      <c r="AT266" s="729">
        <f t="shared" si="181"/>
        <v>0</v>
      </c>
      <c r="AU266" s="729">
        <f t="shared" si="181"/>
        <v>0</v>
      </c>
      <c r="AV266" s="729">
        <f t="shared" si="181"/>
        <v>0</v>
      </c>
      <c r="AW266" s="729">
        <f t="shared" si="181"/>
        <v>0</v>
      </c>
      <c r="AX266" s="729">
        <f t="shared" si="181"/>
        <v>0</v>
      </c>
      <c r="AY266" s="729">
        <f t="shared" si="181"/>
        <v>0</v>
      </c>
      <c r="AZ266" s="729">
        <f t="shared" si="181"/>
        <v>0</v>
      </c>
      <c r="BA266" s="729">
        <f t="shared" si="181"/>
        <v>0</v>
      </c>
      <c r="BB266" s="729">
        <f t="shared" si="181"/>
        <v>0</v>
      </c>
      <c r="BC266" s="729">
        <f t="shared" si="181"/>
        <v>0</v>
      </c>
      <c r="BD266" s="729">
        <f t="shared" si="181"/>
        <v>0</v>
      </c>
      <c r="BE266" s="729">
        <f t="shared" si="181"/>
        <v>0</v>
      </c>
      <c r="BF266" s="729">
        <f t="shared" si="181"/>
        <v>0</v>
      </c>
      <c r="BG266" s="729">
        <f t="shared" si="181"/>
        <v>0</v>
      </c>
      <c r="BH266" s="729">
        <f t="shared" si="181"/>
        <v>0</v>
      </c>
      <c r="BI266" s="729">
        <f t="shared" si="181"/>
        <v>0</v>
      </c>
      <c r="BJ266" s="729">
        <f t="shared" si="181"/>
        <v>0</v>
      </c>
      <c r="BK266" s="729">
        <f t="shared" si="181"/>
        <v>0</v>
      </c>
      <c r="BL266" s="729">
        <f t="shared" si="181"/>
        <v>0</v>
      </c>
      <c r="BM266" s="729">
        <f t="shared" si="181"/>
        <v>0</v>
      </c>
      <c r="BN266" s="729">
        <f t="shared" si="181"/>
        <v>0</v>
      </c>
      <c r="BO266" s="729">
        <f t="shared" si="181"/>
        <v>0</v>
      </c>
      <c r="BP266" s="729">
        <f t="shared" si="181"/>
        <v>0</v>
      </c>
      <c r="BQ266" s="729">
        <f t="shared" si="181"/>
        <v>0</v>
      </c>
      <c r="BR266" s="729">
        <f t="shared" si="181"/>
        <v>0</v>
      </c>
      <c r="BS266" s="729">
        <f t="shared" si="181"/>
        <v>0</v>
      </c>
      <c r="BT266" s="729">
        <f t="shared" ref="BT266:CI266" si="182">SUM(BT224:BT228)+BT235+BT240+BT241+BT234</f>
        <v>0</v>
      </c>
      <c r="BU266" s="729">
        <f t="shared" si="182"/>
        <v>0</v>
      </c>
      <c r="BV266" s="729">
        <f t="shared" si="182"/>
        <v>0</v>
      </c>
      <c r="BW266" s="729">
        <f t="shared" si="182"/>
        <v>0</v>
      </c>
      <c r="BX266" s="729">
        <f t="shared" si="182"/>
        <v>0</v>
      </c>
      <c r="BY266" s="729">
        <f t="shared" si="182"/>
        <v>0</v>
      </c>
      <c r="BZ266" s="729">
        <f t="shared" si="182"/>
        <v>0</v>
      </c>
      <c r="CA266" s="729">
        <f t="shared" si="182"/>
        <v>0</v>
      </c>
      <c r="CB266" s="729">
        <f t="shared" si="182"/>
        <v>0</v>
      </c>
      <c r="CC266" s="729">
        <f t="shared" si="182"/>
        <v>0</v>
      </c>
      <c r="CD266" s="729">
        <f t="shared" si="182"/>
        <v>0</v>
      </c>
      <c r="CE266" s="729">
        <f t="shared" si="182"/>
        <v>0</v>
      </c>
      <c r="CF266" s="729">
        <f t="shared" si="182"/>
        <v>0</v>
      </c>
      <c r="CG266" s="729">
        <f t="shared" si="182"/>
        <v>0</v>
      </c>
      <c r="CH266" s="729">
        <f t="shared" si="182"/>
        <v>0</v>
      </c>
      <c r="CI266" s="729">
        <f t="shared" si="182"/>
        <v>0</v>
      </c>
      <c r="CK266" s="631"/>
    </row>
    <row r="267" spans="1:89" s="63" customFormat="1" ht="28.5" x14ac:dyDescent="0.2">
      <c r="A267" s="57"/>
      <c r="B267" s="997" t="s">
        <v>491</v>
      </c>
      <c r="C267" s="998" t="s">
        <v>492</v>
      </c>
      <c r="D267" s="932" t="s">
        <v>78</v>
      </c>
      <c r="E267" s="998" t="s">
        <v>141</v>
      </c>
      <c r="F267" s="999">
        <v>2</v>
      </c>
      <c r="G267" s="733">
        <v>0</v>
      </c>
      <c r="H267" s="733">
        <v>0</v>
      </c>
      <c r="I267" s="733">
        <v>0</v>
      </c>
      <c r="J267" s="733">
        <v>0</v>
      </c>
      <c r="K267" s="733">
        <v>0</v>
      </c>
      <c r="L267" s="733">
        <v>0</v>
      </c>
      <c r="M267" s="734">
        <v>0</v>
      </c>
      <c r="N267" s="734">
        <v>0</v>
      </c>
      <c r="O267" s="734">
        <v>0</v>
      </c>
      <c r="P267" s="734">
        <v>0</v>
      </c>
      <c r="Q267" s="734">
        <v>0</v>
      </c>
      <c r="R267" s="734">
        <v>0</v>
      </c>
      <c r="S267" s="734">
        <v>0</v>
      </c>
      <c r="T267" s="734">
        <v>0</v>
      </c>
      <c r="U267" s="734">
        <v>0</v>
      </c>
      <c r="V267" s="734">
        <v>0</v>
      </c>
      <c r="W267" s="734">
        <v>0</v>
      </c>
      <c r="X267" s="734">
        <v>0</v>
      </c>
      <c r="Y267" s="734">
        <v>0</v>
      </c>
      <c r="Z267" s="734">
        <v>0</v>
      </c>
      <c r="AA267" s="734">
        <v>0</v>
      </c>
      <c r="AB267" s="734">
        <v>0</v>
      </c>
      <c r="AC267" s="734">
        <v>0</v>
      </c>
      <c r="AD267" s="734">
        <v>0</v>
      </c>
      <c r="AE267" s="734">
        <v>0</v>
      </c>
      <c r="AF267" s="734">
        <v>0</v>
      </c>
      <c r="AG267" s="734">
        <v>0</v>
      </c>
      <c r="AH267" s="734">
        <v>0</v>
      </c>
      <c r="AI267" s="734">
        <v>0</v>
      </c>
      <c r="AJ267" s="734">
        <v>0</v>
      </c>
      <c r="AK267" s="734">
        <v>0</v>
      </c>
      <c r="AL267" s="734"/>
      <c r="AM267" s="734"/>
      <c r="AN267" s="734"/>
      <c r="AO267" s="734"/>
      <c r="AP267" s="734"/>
      <c r="AQ267" s="734"/>
      <c r="AR267" s="734"/>
      <c r="AS267" s="734"/>
      <c r="AT267" s="734"/>
      <c r="AU267" s="734"/>
      <c r="AV267" s="734"/>
      <c r="AW267" s="734"/>
      <c r="AX267" s="734"/>
      <c r="AY267" s="734"/>
      <c r="AZ267" s="734"/>
      <c r="BA267" s="734"/>
      <c r="BB267" s="734"/>
      <c r="BC267" s="734"/>
      <c r="BD267" s="734"/>
      <c r="BE267" s="734"/>
      <c r="BF267" s="734"/>
      <c r="BG267" s="734"/>
      <c r="BH267" s="734"/>
      <c r="BI267" s="734"/>
      <c r="BJ267" s="734"/>
      <c r="BK267" s="734"/>
      <c r="BL267" s="734"/>
      <c r="BM267" s="734"/>
      <c r="BN267" s="734"/>
      <c r="BO267" s="734"/>
      <c r="BP267" s="734"/>
      <c r="BQ267" s="734"/>
      <c r="BR267" s="734"/>
      <c r="BS267" s="734"/>
      <c r="BT267" s="734"/>
      <c r="BU267" s="734"/>
      <c r="BV267" s="734"/>
      <c r="BW267" s="734"/>
      <c r="BX267" s="734"/>
      <c r="BY267" s="734"/>
      <c r="BZ267" s="734"/>
      <c r="CA267" s="734"/>
      <c r="CB267" s="734"/>
      <c r="CC267" s="734"/>
      <c r="CD267" s="734"/>
      <c r="CE267" s="734"/>
      <c r="CF267" s="734"/>
      <c r="CG267" s="734"/>
      <c r="CH267" s="734"/>
      <c r="CI267" s="735"/>
    </row>
    <row r="268" spans="1:89" s="63" customFormat="1" x14ac:dyDescent="0.2">
      <c r="A268" s="57"/>
      <c r="B268" s="1000" t="s">
        <v>493</v>
      </c>
      <c r="C268" s="1001" t="s">
        <v>494</v>
      </c>
      <c r="D268" s="937" t="s">
        <v>78</v>
      </c>
      <c r="E268" s="1001" t="s">
        <v>141</v>
      </c>
      <c r="F268" s="1002">
        <v>2</v>
      </c>
      <c r="G268" s="739">
        <v>0.3</v>
      </c>
      <c r="H268" s="739">
        <v>0.3</v>
      </c>
      <c r="I268" s="739">
        <v>0.3</v>
      </c>
      <c r="J268" s="739">
        <v>0.33</v>
      </c>
      <c r="K268" s="739">
        <v>0.33</v>
      </c>
      <c r="L268" s="739">
        <v>0.33</v>
      </c>
      <c r="M268" s="740">
        <v>0.33</v>
      </c>
      <c r="N268" s="740">
        <v>0.33</v>
      </c>
      <c r="O268" s="740">
        <v>0.39</v>
      </c>
      <c r="P268" s="740">
        <v>0.39</v>
      </c>
      <c r="Q268" s="740">
        <v>0.39</v>
      </c>
      <c r="R268" s="740">
        <v>0.39</v>
      </c>
      <c r="S268" s="740">
        <v>0.39</v>
      </c>
      <c r="T268" s="740">
        <v>0.44</v>
      </c>
      <c r="U268" s="740">
        <v>0.44</v>
      </c>
      <c r="V268" s="740">
        <v>0.44</v>
      </c>
      <c r="W268" s="740">
        <v>0.44</v>
      </c>
      <c r="X268" s="740">
        <v>0.44</v>
      </c>
      <c r="Y268" s="740">
        <v>0.44</v>
      </c>
      <c r="Z268" s="740">
        <v>0.44</v>
      </c>
      <c r="AA268" s="740">
        <v>0.44</v>
      </c>
      <c r="AB268" s="740">
        <v>0.52</v>
      </c>
      <c r="AC268" s="740">
        <v>0.52</v>
      </c>
      <c r="AD268" s="740">
        <v>0.52</v>
      </c>
      <c r="AE268" s="740">
        <v>0.52</v>
      </c>
      <c r="AF268" s="740">
        <v>0.52</v>
      </c>
      <c r="AG268" s="740">
        <v>0.52</v>
      </c>
      <c r="AH268" s="740">
        <v>0.52</v>
      </c>
      <c r="AI268" s="740">
        <v>0.52</v>
      </c>
      <c r="AJ268" s="740">
        <v>0.52</v>
      </c>
      <c r="AK268" s="740">
        <v>0.52</v>
      </c>
      <c r="AL268" s="740"/>
      <c r="AM268" s="740"/>
      <c r="AN268" s="740"/>
      <c r="AO268" s="740"/>
      <c r="AP268" s="740"/>
      <c r="AQ268" s="740"/>
      <c r="AR268" s="740"/>
      <c r="AS268" s="740"/>
      <c r="AT268" s="740"/>
      <c r="AU268" s="740"/>
      <c r="AV268" s="740"/>
      <c r="AW268" s="740"/>
      <c r="AX268" s="740"/>
      <c r="AY268" s="740"/>
      <c r="AZ268" s="740"/>
      <c r="BA268" s="740"/>
      <c r="BB268" s="740"/>
      <c r="BC268" s="740"/>
      <c r="BD268" s="740"/>
      <c r="BE268" s="740"/>
      <c r="BF268" s="740"/>
      <c r="BG268" s="740"/>
      <c r="BH268" s="740"/>
      <c r="BI268" s="740"/>
      <c r="BJ268" s="740"/>
      <c r="BK268" s="740"/>
      <c r="BL268" s="740"/>
      <c r="BM268" s="740"/>
      <c r="BN268" s="740"/>
      <c r="BO268" s="740"/>
      <c r="BP268" s="740"/>
      <c r="BQ268" s="740"/>
      <c r="BR268" s="740"/>
      <c r="BS268" s="740"/>
      <c r="BT268" s="740"/>
      <c r="BU268" s="740"/>
      <c r="BV268" s="740"/>
      <c r="BW268" s="740"/>
      <c r="BX268" s="740"/>
      <c r="BY268" s="740"/>
      <c r="BZ268" s="740"/>
      <c r="CA268" s="740"/>
      <c r="CB268" s="740"/>
      <c r="CC268" s="740"/>
      <c r="CD268" s="740"/>
      <c r="CE268" s="740"/>
      <c r="CF268" s="740"/>
      <c r="CG268" s="740"/>
      <c r="CH268" s="740"/>
      <c r="CI268" s="741"/>
    </row>
    <row r="269" spans="1:89" s="63" customFormat="1" x14ac:dyDescent="0.2">
      <c r="A269" s="57"/>
      <c r="B269" s="1000" t="s">
        <v>495</v>
      </c>
      <c r="C269" s="1001" t="s">
        <v>291</v>
      </c>
      <c r="D269" s="937" t="s">
        <v>496</v>
      </c>
      <c r="E269" s="1001" t="s">
        <v>141</v>
      </c>
      <c r="F269" s="1002">
        <v>2</v>
      </c>
      <c r="G269" s="742">
        <f>G267+G268</f>
        <v>0.3</v>
      </c>
      <c r="H269" s="742">
        <f t="shared" ref="H269:BS269" si="183">H267+H268</f>
        <v>0.3</v>
      </c>
      <c r="I269" s="742">
        <f t="shared" si="183"/>
        <v>0.3</v>
      </c>
      <c r="J269" s="742">
        <f t="shared" si="183"/>
        <v>0.33</v>
      </c>
      <c r="K269" s="742">
        <f t="shared" si="183"/>
        <v>0.33</v>
      </c>
      <c r="L269" s="742">
        <f t="shared" si="183"/>
        <v>0.33</v>
      </c>
      <c r="M269" s="743">
        <f t="shared" si="183"/>
        <v>0.33</v>
      </c>
      <c r="N269" s="743">
        <f t="shared" si="183"/>
        <v>0.33</v>
      </c>
      <c r="O269" s="743">
        <f t="shared" si="183"/>
        <v>0.39</v>
      </c>
      <c r="P269" s="743">
        <f t="shared" si="183"/>
        <v>0.39</v>
      </c>
      <c r="Q269" s="743">
        <f t="shared" si="183"/>
        <v>0.39</v>
      </c>
      <c r="R269" s="743">
        <f t="shared" si="183"/>
        <v>0.39</v>
      </c>
      <c r="S269" s="743">
        <f t="shared" si="183"/>
        <v>0.39</v>
      </c>
      <c r="T269" s="743">
        <f t="shared" si="183"/>
        <v>0.44</v>
      </c>
      <c r="U269" s="743">
        <f t="shared" si="183"/>
        <v>0.44</v>
      </c>
      <c r="V269" s="743">
        <f t="shared" si="183"/>
        <v>0.44</v>
      </c>
      <c r="W269" s="743">
        <f t="shared" si="183"/>
        <v>0.44</v>
      </c>
      <c r="X269" s="743">
        <f t="shared" si="183"/>
        <v>0.44</v>
      </c>
      <c r="Y269" s="743">
        <f t="shared" si="183"/>
        <v>0.44</v>
      </c>
      <c r="Z269" s="743">
        <f t="shared" si="183"/>
        <v>0.44</v>
      </c>
      <c r="AA269" s="743">
        <f t="shared" si="183"/>
        <v>0.44</v>
      </c>
      <c r="AB269" s="743">
        <f t="shared" si="183"/>
        <v>0.52</v>
      </c>
      <c r="AC269" s="743">
        <f t="shared" si="183"/>
        <v>0.52</v>
      </c>
      <c r="AD269" s="743">
        <f t="shared" si="183"/>
        <v>0.52</v>
      </c>
      <c r="AE269" s="743">
        <f t="shared" si="183"/>
        <v>0.52</v>
      </c>
      <c r="AF269" s="743">
        <f t="shared" si="183"/>
        <v>0.52</v>
      </c>
      <c r="AG269" s="743">
        <f t="shared" si="183"/>
        <v>0.52</v>
      </c>
      <c r="AH269" s="743">
        <f t="shared" si="183"/>
        <v>0.52</v>
      </c>
      <c r="AI269" s="743">
        <f t="shared" si="183"/>
        <v>0.52</v>
      </c>
      <c r="AJ269" s="743">
        <f t="shared" si="183"/>
        <v>0.52</v>
      </c>
      <c r="AK269" s="743">
        <f t="shared" si="183"/>
        <v>0.52</v>
      </c>
      <c r="AL269" s="743">
        <f t="shared" si="183"/>
        <v>0</v>
      </c>
      <c r="AM269" s="743">
        <f t="shared" si="183"/>
        <v>0</v>
      </c>
      <c r="AN269" s="743">
        <f t="shared" si="183"/>
        <v>0</v>
      </c>
      <c r="AO269" s="743">
        <f t="shared" si="183"/>
        <v>0</v>
      </c>
      <c r="AP269" s="743">
        <f t="shared" si="183"/>
        <v>0</v>
      </c>
      <c r="AQ269" s="743">
        <f t="shared" si="183"/>
        <v>0</v>
      </c>
      <c r="AR269" s="743">
        <f t="shared" si="183"/>
        <v>0</v>
      </c>
      <c r="AS269" s="743">
        <f t="shared" si="183"/>
        <v>0</v>
      </c>
      <c r="AT269" s="743">
        <f t="shared" si="183"/>
        <v>0</v>
      </c>
      <c r="AU269" s="743">
        <f t="shared" si="183"/>
        <v>0</v>
      </c>
      <c r="AV269" s="743">
        <f t="shared" si="183"/>
        <v>0</v>
      </c>
      <c r="AW269" s="743">
        <f t="shared" si="183"/>
        <v>0</v>
      </c>
      <c r="AX269" s="743">
        <f t="shared" si="183"/>
        <v>0</v>
      </c>
      <c r="AY269" s="743">
        <f t="shared" si="183"/>
        <v>0</v>
      </c>
      <c r="AZ269" s="743">
        <f t="shared" si="183"/>
        <v>0</v>
      </c>
      <c r="BA269" s="743">
        <f t="shared" si="183"/>
        <v>0</v>
      </c>
      <c r="BB269" s="743">
        <f t="shared" si="183"/>
        <v>0</v>
      </c>
      <c r="BC269" s="743">
        <f t="shared" si="183"/>
        <v>0</v>
      </c>
      <c r="BD269" s="743">
        <f t="shared" si="183"/>
        <v>0</v>
      </c>
      <c r="BE269" s="743">
        <f t="shared" si="183"/>
        <v>0</v>
      </c>
      <c r="BF269" s="743">
        <f t="shared" si="183"/>
        <v>0</v>
      </c>
      <c r="BG269" s="743">
        <f t="shared" si="183"/>
        <v>0</v>
      </c>
      <c r="BH269" s="743">
        <f t="shared" si="183"/>
        <v>0</v>
      </c>
      <c r="BI269" s="743">
        <f t="shared" si="183"/>
        <v>0</v>
      </c>
      <c r="BJ269" s="743">
        <f t="shared" si="183"/>
        <v>0</v>
      </c>
      <c r="BK269" s="743">
        <f t="shared" si="183"/>
        <v>0</v>
      </c>
      <c r="BL269" s="743">
        <f t="shared" si="183"/>
        <v>0</v>
      </c>
      <c r="BM269" s="743">
        <f t="shared" si="183"/>
        <v>0</v>
      </c>
      <c r="BN269" s="743">
        <f t="shared" si="183"/>
        <v>0</v>
      </c>
      <c r="BO269" s="743">
        <f t="shared" si="183"/>
        <v>0</v>
      </c>
      <c r="BP269" s="743">
        <f t="shared" si="183"/>
        <v>0</v>
      </c>
      <c r="BQ269" s="743">
        <f t="shared" si="183"/>
        <v>0</v>
      </c>
      <c r="BR269" s="743">
        <f t="shared" si="183"/>
        <v>0</v>
      </c>
      <c r="BS269" s="743">
        <f t="shared" si="183"/>
        <v>0</v>
      </c>
      <c r="BT269" s="743">
        <f t="shared" ref="BT269:CI269" si="184">BT267+BT268</f>
        <v>0</v>
      </c>
      <c r="BU269" s="743">
        <f t="shared" si="184"/>
        <v>0</v>
      </c>
      <c r="BV269" s="743">
        <f t="shared" si="184"/>
        <v>0</v>
      </c>
      <c r="BW269" s="743">
        <f t="shared" si="184"/>
        <v>0</v>
      </c>
      <c r="BX269" s="743">
        <f t="shared" si="184"/>
        <v>0</v>
      </c>
      <c r="BY269" s="743">
        <f t="shared" si="184"/>
        <v>0</v>
      </c>
      <c r="BZ269" s="743">
        <f t="shared" si="184"/>
        <v>0</v>
      </c>
      <c r="CA269" s="743">
        <f t="shared" si="184"/>
        <v>0</v>
      </c>
      <c r="CB269" s="743">
        <f t="shared" si="184"/>
        <v>0</v>
      </c>
      <c r="CC269" s="743">
        <f t="shared" si="184"/>
        <v>0</v>
      </c>
      <c r="CD269" s="743">
        <f t="shared" si="184"/>
        <v>0</v>
      </c>
      <c r="CE269" s="743">
        <f t="shared" si="184"/>
        <v>0</v>
      </c>
      <c r="CF269" s="743">
        <f t="shared" si="184"/>
        <v>0</v>
      </c>
      <c r="CG269" s="743">
        <f t="shared" si="184"/>
        <v>0</v>
      </c>
      <c r="CH269" s="743">
        <f t="shared" si="184"/>
        <v>0</v>
      </c>
      <c r="CI269" s="744">
        <f t="shared" si="184"/>
        <v>0</v>
      </c>
    </row>
    <row r="270" spans="1:89" s="63" customFormat="1" x14ac:dyDescent="0.2">
      <c r="A270" s="57"/>
      <c r="B270" s="1188" t="s">
        <v>497</v>
      </c>
      <c r="C270" s="1189" t="s">
        <v>498</v>
      </c>
      <c r="D270" s="1190" t="s">
        <v>499</v>
      </c>
      <c r="E270" s="1189" t="s">
        <v>141</v>
      </c>
      <c r="F270" s="1191">
        <v>2</v>
      </c>
      <c r="G270" s="1197">
        <f>G223-G266</f>
        <v>2.4699999999999998</v>
      </c>
      <c r="H270" s="742">
        <f t="shared" ref="H270:BS270" si="185">H223-H266</f>
        <v>2.8500000000000014</v>
      </c>
      <c r="I270" s="742">
        <f t="shared" si="185"/>
        <v>3.3520000000000003</v>
      </c>
      <c r="J270" s="742">
        <f t="shared" si="185"/>
        <v>1.7618999999999998</v>
      </c>
      <c r="K270" s="742">
        <f t="shared" si="185"/>
        <v>1.6959</v>
      </c>
      <c r="L270" s="742">
        <f t="shared" si="185"/>
        <v>1.6769000000000007</v>
      </c>
      <c r="M270" s="743">
        <f t="shared" si="185"/>
        <v>0.13290000000000024</v>
      </c>
      <c r="N270" s="743">
        <f t="shared" si="185"/>
        <v>8.8900000000000645E-2</v>
      </c>
      <c r="O270" s="743">
        <f t="shared" si="185"/>
        <v>3.9900000000000269E-2</v>
      </c>
      <c r="P270" s="743">
        <f t="shared" si="185"/>
        <v>2.5900000000000034E-2</v>
      </c>
      <c r="Q270" s="743">
        <f t="shared" si="185"/>
        <v>3.6900000000000155E-2</v>
      </c>
      <c r="R270" s="743">
        <f t="shared" si="185"/>
        <v>-0.83210000000000051</v>
      </c>
      <c r="S270" s="743">
        <f t="shared" si="185"/>
        <v>-0.84109999999999996</v>
      </c>
      <c r="T270" s="743">
        <f t="shared" si="185"/>
        <v>-0.88010000000000055</v>
      </c>
      <c r="U270" s="743">
        <f t="shared" si="185"/>
        <v>-0.86910000000000043</v>
      </c>
      <c r="V270" s="743">
        <f t="shared" si="185"/>
        <v>-0.89310000000000045</v>
      </c>
      <c r="W270" s="743">
        <f t="shared" si="185"/>
        <v>-0.90710000000000068</v>
      </c>
      <c r="X270" s="743">
        <f t="shared" si="185"/>
        <v>-0.94610000000000127</v>
      </c>
      <c r="Y270" s="743">
        <f t="shared" si="185"/>
        <v>-0.97010000000000129</v>
      </c>
      <c r="Z270" s="743">
        <f t="shared" si="185"/>
        <v>-0.95910000000000117</v>
      </c>
      <c r="AA270" s="743">
        <f t="shared" si="185"/>
        <v>-0.98810000000000198</v>
      </c>
      <c r="AB270" s="743">
        <f t="shared" si="185"/>
        <v>-0.98710000000000164</v>
      </c>
      <c r="AC270" s="743">
        <f t="shared" si="185"/>
        <v>-1.036100000000002</v>
      </c>
      <c r="AD270" s="743">
        <f t="shared" si="185"/>
        <v>-1.0251000000000019</v>
      </c>
      <c r="AE270" s="743">
        <f t="shared" si="185"/>
        <v>-1.0391000000000004</v>
      </c>
      <c r="AF270" s="743">
        <f t="shared" si="185"/>
        <v>-1.0631000000000022</v>
      </c>
      <c r="AG270" s="743">
        <f t="shared" si="185"/>
        <v>-1.0771000000000024</v>
      </c>
      <c r="AH270" s="743">
        <f t="shared" si="185"/>
        <v>-1.1161000000000012</v>
      </c>
      <c r="AI270" s="743">
        <f t="shared" si="185"/>
        <v>-1.1401000000000012</v>
      </c>
      <c r="AJ270" s="743">
        <f t="shared" si="185"/>
        <v>-1.1291000000000011</v>
      </c>
      <c r="AK270" s="743">
        <f t="shared" si="185"/>
        <v>-1.1581000000000019</v>
      </c>
      <c r="AL270" s="743">
        <f t="shared" si="185"/>
        <v>0</v>
      </c>
      <c r="AM270" s="743">
        <f t="shared" si="185"/>
        <v>0</v>
      </c>
      <c r="AN270" s="743">
        <f t="shared" si="185"/>
        <v>0</v>
      </c>
      <c r="AO270" s="743">
        <f t="shared" si="185"/>
        <v>0</v>
      </c>
      <c r="AP270" s="743">
        <f t="shared" si="185"/>
        <v>0</v>
      </c>
      <c r="AQ270" s="743">
        <f t="shared" si="185"/>
        <v>0</v>
      </c>
      <c r="AR270" s="743">
        <f t="shared" si="185"/>
        <v>0</v>
      </c>
      <c r="AS270" s="743">
        <f t="shared" si="185"/>
        <v>0</v>
      </c>
      <c r="AT270" s="743">
        <f t="shared" si="185"/>
        <v>0</v>
      </c>
      <c r="AU270" s="743">
        <f t="shared" si="185"/>
        <v>0</v>
      </c>
      <c r="AV270" s="743">
        <f t="shared" si="185"/>
        <v>0</v>
      </c>
      <c r="AW270" s="743">
        <f t="shared" si="185"/>
        <v>0</v>
      </c>
      <c r="AX270" s="743">
        <f t="shared" si="185"/>
        <v>0</v>
      </c>
      <c r="AY270" s="743">
        <f t="shared" si="185"/>
        <v>0</v>
      </c>
      <c r="AZ270" s="743">
        <f t="shared" si="185"/>
        <v>0</v>
      </c>
      <c r="BA270" s="743">
        <f t="shared" si="185"/>
        <v>0</v>
      </c>
      <c r="BB270" s="743">
        <f t="shared" si="185"/>
        <v>0</v>
      </c>
      <c r="BC270" s="743">
        <f t="shared" si="185"/>
        <v>0</v>
      </c>
      <c r="BD270" s="743">
        <f t="shared" si="185"/>
        <v>0</v>
      </c>
      <c r="BE270" s="743">
        <f t="shared" si="185"/>
        <v>0</v>
      </c>
      <c r="BF270" s="743">
        <f t="shared" si="185"/>
        <v>0</v>
      </c>
      <c r="BG270" s="743">
        <f t="shared" si="185"/>
        <v>0</v>
      </c>
      <c r="BH270" s="743">
        <f t="shared" si="185"/>
        <v>0</v>
      </c>
      <c r="BI270" s="743">
        <f t="shared" si="185"/>
        <v>0</v>
      </c>
      <c r="BJ270" s="743">
        <f t="shared" si="185"/>
        <v>0</v>
      </c>
      <c r="BK270" s="743">
        <f t="shared" si="185"/>
        <v>0</v>
      </c>
      <c r="BL270" s="743">
        <f t="shared" si="185"/>
        <v>0</v>
      </c>
      <c r="BM270" s="743">
        <f t="shared" si="185"/>
        <v>0</v>
      </c>
      <c r="BN270" s="743">
        <f t="shared" si="185"/>
        <v>0</v>
      </c>
      <c r="BO270" s="743">
        <f t="shared" si="185"/>
        <v>0</v>
      </c>
      <c r="BP270" s="743">
        <f t="shared" si="185"/>
        <v>0</v>
      </c>
      <c r="BQ270" s="743">
        <f t="shared" si="185"/>
        <v>0</v>
      </c>
      <c r="BR270" s="743">
        <f t="shared" si="185"/>
        <v>0</v>
      </c>
      <c r="BS270" s="743">
        <f t="shared" si="185"/>
        <v>0</v>
      </c>
      <c r="BT270" s="743">
        <f t="shared" ref="BT270:CI270" si="186">BT223-BT266</f>
        <v>0</v>
      </c>
      <c r="BU270" s="743">
        <f t="shared" si="186"/>
        <v>0</v>
      </c>
      <c r="BV270" s="743">
        <f t="shared" si="186"/>
        <v>0</v>
      </c>
      <c r="BW270" s="743">
        <f t="shared" si="186"/>
        <v>0</v>
      </c>
      <c r="BX270" s="743">
        <f t="shared" si="186"/>
        <v>0</v>
      </c>
      <c r="BY270" s="743">
        <f t="shared" si="186"/>
        <v>0</v>
      </c>
      <c r="BZ270" s="743">
        <f t="shared" si="186"/>
        <v>0</v>
      </c>
      <c r="CA270" s="743">
        <f t="shared" si="186"/>
        <v>0</v>
      </c>
      <c r="CB270" s="743">
        <f t="shared" si="186"/>
        <v>0</v>
      </c>
      <c r="CC270" s="743">
        <f t="shared" si="186"/>
        <v>0</v>
      </c>
      <c r="CD270" s="743">
        <f t="shared" si="186"/>
        <v>0</v>
      </c>
      <c r="CE270" s="743">
        <f t="shared" si="186"/>
        <v>0</v>
      </c>
      <c r="CF270" s="743">
        <f t="shared" si="186"/>
        <v>0</v>
      </c>
      <c r="CG270" s="743">
        <f t="shared" si="186"/>
        <v>0</v>
      </c>
      <c r="CH270" s="743">
        <f t="shared" si="186"/>
        <v>0</v>
      </c>
      <c r="CI270" s="744">
        <f t="shared" si="186"/>
        <v>0</v>
      </c>
    </row>
    <row r="271" spans="1:89" s="63" customFormat="1" ht="15" thickBot="1" x14ac:dyDescent="0.25">
      <c r="A271" s="57"/>
      <c r="B271" s="1188" t="s">
        <v>500</v>
      </c>
      <c r="C271" s="1189" t="s">
        <v>501</v>
      </c>
      <c r="D271" s="1190" t="s">
        <v>502</v>
      </c>
      <c r="E271" s="1189" t="s">
        <v>141</v>
      </c>
      <c r="F271" s="1191">
        <v>2</v>
      </c>
      <c r="G271" s="1198">
        <f>G206-G225</f>
        <v>0</v>
      </c>
      <c r="H271" s="1199">
        <f t="shared" ref="H271:BS271" si="187">H206-H225</f>
        <v>0</v>
      </c>
      <c r="I271" s="1199">
        <f t="shared" si="187"/>
        <v>0</v>
      </c>
      <c r="J271" s="1199">
        <f t="shared" si="187"/>
        <v>0</v>
      </c>
      <c r="K271" s="1199">
        <f t="shared" si="187"/>
        <v>0</v>
      </c>
      <c r="L271" s="1199">
        <f t="shared" si="187"/>
        <v>0</v>
      </c>
      <c r="M271" s="1199">
        <f t="shared" si="187"/>
        <v>0</v>
      </c>
      <c r="N271" s="1199">
        <f t="shared" si="187"/>
        <v>0</v>
      </c>
      <c r="O271" s="1199">
        <f t="shared" si="187"/>
        <v>0</v>
      </c>
      <c r="P271" s="1199">
        <f t="shared" si="187"/>
        <v>0</v>
      </c>
      <c r="Q271" s="1199">
        <f t="shared" si="187"/>
        <v>0</v>
      </c>
      <c r="R271" s="1199">
        <f t="shared" si="187"/>
        <v>0</v>
      </c>
      <c r="S271" s="1199">
        <f t="shared" si="187"/>
        <v>0</v>
      </c>
      <c r="T271" s="1199">
        <f t="shared" si="187"/>
        <v>0</v>
      </c>
      <c r="U271" s="1199">
        <f t="shared" si="187"/>
        <v>0</v>
      </c>
      <c r="V271" s="1199">
        <f t="shared" si="187"/>
        <v>0</v>
      </c>
      <c r="W271" s="1199">
        <f t="shared" si="187"/>
        <v>0</v>
      </c>
      <c r="X271" s="1199">
        <f t="shared" si="187"/>
        <v>0</v>
      </c>
      <c r="Y271" s="1199">
        <f t="shared" si="187"/>
        <v>0</v>
      </c>
      <c r="Z271" s="1199">
        <f t="shared" si="187"/>
        <v>0</v>
      </c>
      <c r="AA271" s="1199">
        <f t="shared" si="187"/>
        <v>0</v>
      </c>
      <c r="AB271" s="1199">
        <f t="shared" si="187"/>
        <v>0</v>
      </c>
      <c r="AC271" s="1199">
        <f t="shared" si="187"/>
        <v>0</v>
      </c>
      <c r="AD271" s="1199">
        <f t="shared" si="187"/>
        <v>0</v>
      </c>
      <c r="AE271" s="1199">
        <f t="shared" si="187"/>
        <v>0</v>
      </c>
      <c r="AF271" s="1199">
        <f t="shared" si="187"/>
        <v>0</v>
      </c>
      <c r="AG271" s="1199">
        <f t="shared" si="187"/>
        <v>0</v>
      </c>
      <c r="AH271" s="1199">
        <f t="shared" si="187"/>
        <v>0</v>
      </c>
      <c r="AI271" s="1199">
        <f t="shared" si="187"/>
        <v>0</v>
      </c>
      <c r="AJ271" s="1199">
        <f t="shared" si="187"/>
        <v>0</v>
      </c>
      <c r="AK271" s="1199">
        <f t="shared" si="187"/>
        <v>0</v>
      </c>
      <c r="AL271" s="1199">
        <f t="shared" si="187"/>
        <v>0</v>
      </c>
      <c r="AM271" s="1199">
        <f t="shared" si="187"/>
        <v>0</v>
      </c>
      <c r="AN271" s="1199">
        <f t="shared" si="187"/>
        <v>0</v>
      </c>
      <c r="AO271" s="1199">
        <f t="shared" si="187"/>
        <v>0</v>
      </c>
      <c r="AP271" s="1199">
        <f t="shared" si="187"/>
        <v>0</v>
      </c>
      <c r="AQ271" s="1199">
        <f t="shared" si="187"/>
        <v>0</v>
      </c>
      <c r="AR271" s="1199">
        <f t="shared" si="187"/>
        <v>0</v>
      </c>
      <c r="AS271" s="1199">
        <f t="shared" si="187"/>
        <v>0</v>
      </c>
      <c r="AT271" s="1199">
        <f t="shared" si="187"/>
        <v>0</v>
      </c>
      <c r="AU271" s="1199">
        <f t="shared" si="187"/>
        <v>0</v>
      </c>
      <c r="AV271" s="1199">
        <f t="shared" si="187"/>
        <v>0</v>
      </c>
      <c r="AW271" s="1199">
        <f t="shared" si="187"/>
        <v>0</v>
      </c>
      <c r="AX271" s="1199">
        <f t="shared" si="187"/>
        <v>0</v>
      </c>
      <c r="AY271" s="1199">
        <f t="shared" si="187"/>
        <v>0</v>
      </c>
      <c r="AZ271" s="1199">
        <f t="shared" si="187"/>
        <v>0</v>
      </c>
      <c r="BA271" s="1199">
        <f t="shared" si="187"/>
        <v>0</v>
      </c>
      <c r="BB271" s="1199">
        <f t="shared" si="187"/>
        <v>0</v>
      </c>
      <c r="BC271" s="1199">
        <f t="shared" si="187"/>
        <v>0</v>
      </c>
      <c r="BD271" s="1199">
        <f t="shared" si="187"/>
        <v>0</v>
      </c>
      <c r="BE271" s="1199">
        <f t="shared" si="187"/>
        <v>0</v>
      </c>
      <c r="BF271" s="1199">
        <f t="shared" si="187"/>
        <v>0</v>
      </c>
      <c r="BG271" s="1199">
        <f t="shared" si="187"/>
        <v>0</v>
      </c>
      <c r="BH271" s="1199">
        <f t="shared" si="187"/>
        <v>0</v>
      </c>
      <c r="BI271" s="1199">
        <f t="shared" si="187"/>
        <v>0</v>
      </c>
      <c r="BJ271" s="1199">
        <f t="shared" si="187"/>
        <v>0</v>
      </c>
      <c r="BK271" s="1199">
        <f t="shared" si="187"/>
        <v>0</v>
      </c>
      <c r="BL271" s="1199">
        <f t="shared" si="187"/>
        <v>0</v>
      </c>
      <c r="BM271" s="1199">
        <f t="shared" si="187"/>
        <v>0</v>
      </c>
      <c r="BN271" s="1199">
        <f t="shared" si="187"/>
        <v>0</v>
      </c>
      <c r="BO271" s="1199">
        <f t="shared" si="187"/>
        <v>0</v>
      </c>
      <c r="BP271" s="1199">
        <f t="shared" si="187"/>
        <v>0</v>
      </c>
      <c r="BQ271" s="1199">
        <f t="shared" si="187"/>
        <v>0</v>
      </c>
      <c r="BR271" s="1199">
        <f t="shared" si="187"/>
        <v>0</v>
      </c>
      <c r="BS271" s="1199">
        <f t="shared" si="187"/>
        <v>0</v>
      </c>
      <c r="BT271" s="1199">
        <f t="shared" ref="BT271:CI271" si="188">BT206-BT225</f>
        <v>0</v>
      </c>
      <c r="BU271" s="1199">
        <f t="shared" si="188"/>
        <v>0</v>
      </c>
      <c r="BV271" s="1199">
        <f t="shared" si="188"/>
        <v>0</v>
      </c>
      <c r="BW271" s="1199">
        <f t="shared" si="188"/>
        <v>0</v>
      </c>
      <c r="BX271" s="1199">
        <f t="shared" si="188"/>
        <v>0</v>
      </c>
      <c r="BY271" s="1199">
        <f t="shared" si="188"/>
        <v>0</v>
      </c>
      <c r="BZ271" s="1199">
        <f t="shared" si="188"/>
        <v>0</v>
      </c>
      <c r="CA271" s="1199">
        <f t="shared" si="188"/>
        <v>0</v>
      </c>
      <c r="CB271" s="1199">
        <f t="shared" si="188"/>
        <v>0</v>
      </c>
      <c r="CC271" s="1199">
        <f t="shared" si="188"/>
        <v>0</v>
      </c>
      <c r="CD271" s="1199">
        <f t="shared" si="188"/>
        <v>0</v>
      </c>
      <c r="CE271" s="1199">
        <f t="shared" si="188"/>
        <v>0</v>
      </c>
      <c r="CF271" s="1199">
        <f t="shared" si="188"/>
        <v>0</v>
      </c>
      <c r="CG271" s="1199">
        <f t="shared" si="188"/>
        <v>0</v>
      </c>
      <c r="CH271" s="1199">
        <f t="shared" si="188"/>
        <v>0</v>
      </c>
      <c r="CI271" s="1199">
        <f t="shared" si="188"/>
        <v>0</v>
      </c>
    </row>
    <row r="272" spans="1:89" s="63" customFormat="1" ht="15" thickBot="1" x14ac:dyDescent="0.25">
      <c r="A272" s="57"/>
      <c r="B272" s="1003" t="s">
        <v>503</v>
      </c>
      <c r="C272" s="1004" t="s">
        <v>300</v>
      </c>
      <c r="D272" s="1005" t="s">
        <v>686</v>
      </c>
      <c r="E272" s="1004" t="s">
        <v>141</v>
      </c>
      <c r="F272" s="1006">
        <v>2</v>
      </c>
      <c r="G272" s="752">
        <f>G270-G269</f>
        <v>2.17</v>
      </c>
      <c r="H272" s="752">
        <f t="shared" ref="H272:BS272" si="189">H270-H269</f>
        <v>2.5500000000000016</v>
      </c>
      <c r="I272" s="752">
        <f t="shared" si="189"/>
        <v>3.0520000000000005</v>
      </c>
      <c r="J272" s="752">
        <f t="shared" si="189"/>
        <v>1.4318999999999997</v>
      </c>
      <c r="K272" s="752">
        <f t="shared" si="189"/>
        <v>1.3658999999999999</v>
      </c>
      <c r="L272" s="752">
        <f t="shared" si="189"/>
        <v>1.3469000000000007</v>
      </c>
      <c r="M272" s="753">
        <f t="shared" si="189"/>
        <v>-0.19709999999999978</v>
      </c>
      <c r="N272" s="753">
        <f t="shared" si="189"/>
        <v>-0.24109999999999937</v>
      </c>
      <c r="O272" s="753">
        <f t="shared" si="189"/>
        <v>-0.35009999999999974</v>
      </c>
      <c r="P272" s="753">
        <f t="shared" si="189"/>
        <v>-0.36409999999999998</v>
      </c>
      <c r="Q272" s="753">
        <f t="shared" si="189"/>
        <v>-0.35309999999999986</v>
      </c>
      <c r="R272" s="753">
        <f t="shared" si="189"/>
        <v>-1.2221000000000006</v>
      </c>
      <c r="S272" s="753">
        <f t="shared" si="189"/>
        <v>-1.2311000000000001</v>
      </c>
      <c r="T272" s="753">
        <f t="shared" si="189"/>
        <v>-1.3201000000000005</v>
      </c>
      <c r="U272" s="753">
        <f t="shared" si="189"/>
        <v>-1.3091000000000004</v>
      </c>
      <c r="V272" s="753">
        <f t="shared" si="189"/>
        <v>-1.3331000000000004</v>
      </c>
      <c r="W272" s="753">
        <f t="shared" si="189"/>
        <v>-1.3471000000000006</v>
      </c>
      <c r="X272" s="753">
        <f t="shared" si="189"/>
        <v>-1.3861000000000012</v>
      </c>
      <c r="Y272" s="753">
        <f t="shared" si="189"/>
        <v>-1.4101000000000012</v>
      </c>
      <c r="Z272" s="753">
        <f t="shared" si="189"/>
        <v>-1.3991000000000011</v>
      </c>
      <c r="AA272" s="753">
        <f t="shared" si="189"/>
        <v>-1.4281000000000019</v>
      </c>
      <c r="AB272" s="753">
        <f t="shared" si="189"/>
        <v>-1.5071000000000017</v>
      </c>
      <c r="AC272" s="753">
        <f t="shared" si="189"/>
        <v>-1.556100000000002</v>
      </c>
      <c r="AD272" s="753">
        <f t="shared" si="189"/>
        <v>-1.5451000000000019</v>
      </c>
      <c r="AE272" s="753">
        <f t="shared" si="189"/>
        <v>-1.5591000000000004</v>
      </c>
      <c r="AF272" s="753">
        <f t="shared" si="189"/>
        <v>-1.5831000000000022</v>
      </c>
      <c r="AG272" s="753">
        <f t="shared" si="189"/>
        <v>-1.5971000000000024</v>
      </c>
      <c r="AH272" s="753">
        <f t="shared" si="189"/>
        <v>-1.6361000000000012</v>
      </c>
      <c r="AI272" s="753">
        <f t="shared" si="189"/>
        <v>-1.6601000000000012</v>
      </c>
      <c r="AJ272" s="753">
        <f t="shared" si="189"/>
        <v>-1.6491000000000011</v>
      </c>
      <c r="AK272" s="753">
        <f t="shared" si="189"/>
        <v>-1.6781000000000019</v>
      </c>
      <c r="AL272" s="753">
        <f t="shared" si="189"/>
        <v>0</v>
      </c>
      <c r="AM272" s="753">
        <f t="shared" si="189"/>
        <v>0</v>
      </c>
      <c r="AN272" s="753">
        <f t="shared" si="189"/>
        <v>0</v>
      </c>
      <c r="AO272" s="753">
        <f t="shared" si="189"/>
        <v>0</v>
      </c>
      <c r="AP272" s="753">
        <f t="shared" si="189"/>
        <v>0</v>
      </c>
      <c r="AQ272" s="753">
        <f t="shared" si="189"/>
        <v>0</v>
      </c>
      <c r="AR272" s="753">
        <f t="shared" si="189"/>
        <v>0</v>
      </c>
      <c r="AS272" s="753">
        <f t="shared" si="189"/>
        <v>0</v>
      </c>
      <c r="AT272" s="753">
        <f t="shared" si="189"/>
        <v>0</v>
      </c>
      <c r="AU272" s="753">
        <f t="shared" si="189"/>
        <v>0</v>
      </c>
      <c r="AV272" s="753">
        <f t="shared" si="189"/>
        <v>0</v>
      </c>
      <c r="AW272" s="753">
        <f t="shared" si="189"/>
        <v>0</v>
      </c>
      <c r="AX272" s="753">
        <f t="shared" si="189"/>
        <v>0</v>
      </c>
      <c r="AY272" s="753">
        <f t="shared" si="189"/>
        <v>0</v>
      </c>
      <c r="AZ272" s="753">
        <f t="shared" si="189"/>
        <v>0</v>
      </c>
      <c r="BA272" s="753">
        <f t="shared" si="189"/>
        <v>0</v>
      </c>
      <c r="BB272" s="753">
        <f t="shared" si="189"/>
        <v>0</v>
      </c>
      <c r="BC272" s="753">
        <f t="shared" si="189"/>
        <v>0</v>
      </c>
      <c r="BD272" s="753">
        <f t="shared" si="189"/>
        <v>0</v>
      </c>
      <c r="BE272" s="753">
        <f t="shared" si="189"/>
        <v>0</v>
      </c>
      <c r="BF272" s="753">
        <f t="shared" si="189"/>
        <v>0</v>
      </c>
      <c r="BG272" s="753">
        <f t="shared" si="189"/>
        <v>0</v>
      </c>
      <c r="BH272" s="753">
        <f t="shared" si="189"/>
        <v>0</v>
      </c>
      <c r="BI272" s="753">
        <f t="shared" si="189"/>
        <v>0</v>
      </c>
      <c r="BJ272" s="753">
        <f t="shared" si="189"/>
        <v>0</v>
      </c>
      <c r="BK272" s="753">
        <f t="shared" si="189"/>
        <v>0</v>
      </c>
      <c r="BL272" s="753">
        <f t="shared" si="189"/>
        <v>0</v>
      </c>
      <c r="BM272" s="753">
        <f t="shared" si="189"/>
        <v>0</v>
      </c>
      <c r="BN272" s="753">
        <f t="shared" si="189"/>
        <v>0</v>
      </c>
      <c r="BO272" s="753">
        <f t="shared" si="189"/>
        <v>0</v>
      </c>
      <c r="BP272" s="753">
        <f t="shared" si="189"/>
        <v>0</v>
      </c>
      <c r="BQ272" s="753">
        <f t="shared" si="189"/>
        <v>0</v>
      </c>
      <c r="BR272" s="753">
        <f t="shared" si="189"/>
        <v>0</v>
      </c>
      <c r="BS272" s="753">
        <f t="shared" si="189"/>
        <v>0</v>
      </c>
      <c r="BT272" s="753">
        <f t="shared" ref="BT272:CI272" si="190">BT270-BT269</f>
        <v>0</v>
      </c>
      <c r="BU272" s="753">
        <f t="shared" si="190"/>
        <v>0</v>
      </c>
      <c r="BV272" s="753">
        <f t="shared" si="190"/>
        <v>0</v>
      </c>
      <c r="BW272" s="753">
        <f t="shared" si="190"/>
        <v>0</v>
      </c>
      <c r="BX272" s="753">
        <f t="shared" si="190"/>
        <v>0</v>
      </c>
      <c r="BY272" s="753">
        <f t="shared" si="190"/>
        <v>0</v>
      </c>
      <c r="BZ272" s="753">
        <f t="shared" si="190"/>
        <v>0</v>
      </c>
      <c r="CA272" s="753">
        <f t="shared" si="190"/>
        <v>0</v>
      </c>
      <c r="CB272" s="753">
        <f t="shared" si="190"/>
        <v>0</v>
      </c>
      <c r="CC272" s="753">
        <f t="shared" si="190"/>
        <v>0</v>
      </c>
      <c r="CD272" s="753">
        <f t="shared" si="190"/>
        <v>0</v>
      </c>
      <c r="CE272" s="753">
        <f t="shared" si="190"/>
        <v>0</v>
      </c>
      <c r="CF272" s="753">
        <f t="shared" si="190"/>
        <v>0</v>
      </c>
      <c r="CG272" s="753">
        <f t="shared" si="190"/>
        <v>0</v>
      </c>
      <c r="CH272" s="753">
        <f t="shared" si="190"/>
        <v>0</v>
      </c>
      <c r="CI272" s="754">
        <f t="shared" si="190"/>
        <v>0</v>
      </c>
    </row>
    <row r="273" spans="2:87" ht="15" thickBot="1" x14ac:dyDescent="0.25">
      <c r="B273" s="755"/>
      <c r="C273" s="756"/>
      <c r="D273" s="62"/>
      <c r="E273" s="756"/>
      <c r="F273" s="757"/>
      <c r="G273" s="758"/>
      <c r="H273" s="758"/>
      <c r="I273" s="758"/>
      <c r="J273" s="758"/>
      <c r="K273" s="758"/>
      <c r="L273" s="758"/>
      <c r="M273" s="758"/>
      <c r="N273" s="758"/>
      <c r="O273" s="758"/>
      <c r="P273" s="758"/>
      <c r="Q273" s="758"/>
      <c r="R273" s="758"/>
      <c r="S273" s="758"/>
      <c r="T273" s="758"/>
      <c r="U273" s="758"/>
      <c r="V273" s="758"/>
      <c r="W273" s="758"/>
      <c r="X273" s="758"/>
      <c r="Y273" s="758"/>
      <c r="Z273" s="758"/>
      <c r="AA273" s="758"/>
      <c r="AB273" s="758"/>
      <c r="AC273" s="758"/>
      <c r="AD273" s="758"/>
      <c r="AE273" s="758"/>
      <c r="AF273" s="758"/>
      <c r="AG273" s="758"/>
      <c r="AH273" s="758"/>
      <c r="AI273" s="758"/>
      <c r="AJ273" s="758"/>
      <c r="AK273" s="758"/>
      <c r="AL273" s="758"/>
      <c r="AM273" s="758"/>
      <c r="AN273" s="758"/>
      <c r="AO273" s="758"/>
      <c r="AP273" s="758"/>
      <c r="AQ273" s="758"/>
      <c r="AR273" s="758"/>
      <c r="AS273" s="758"/>
      <c r="AT273" s="758"/>
      <c r="AU273" s="758"/>
      <c r="AV273" s="758"/>
      <c r="AW273" s="758"/>
      <c r="AX273" s="758"/>
      <c r="AY273" s="758"/>
      <c r="AZ273" s="758"/>
      <c r="BA273" s="758"/>
      <c r="BB273" s="758"/>
      <c r="BC273" s="758"/>
      <c r="BD273" s="758"/>
      <c r="BE273" s="758"/>
      <c r="BF273" s="758"/>
      <c r="BG273" s="758"/>
      <c r="BH273" s="758"/>
      <c r="BI273" s="758"/>
      <c r="BJ273" s="758"/>
      <c r="BK273" s="758"/>
      <c r="BL273" s="758"/>
      <c r="BM273" s="758"/>
      <c r="BN273" s="758"/>
      <c r="BO273" s="758"/>
      <c r="BP273" s="758"/>
      <c r="BQ273" s="758"/>
      <c r="BR273" s="758"/>
      <c r="BS273" s="758"/>
      <c r="BT273" s="758"/>
      <c r="BU273" s="758"/>
      <c r="BV273" s="758"/>
      <c r="BW273" s="758"/>
      <c r="BX273" s="758"/>
      <c r="BY273" s="758"/>
      <c r="BZ273" s="758"/>
      <c r="CA273" s="758"/>
      <c r="CB273" s="758"/>
      <c r="CC273" s="758"/>
      <c r="CD273" s="758"/>
      <c r="CE273" s="758"/>
      <c r="CF273" s="758"/>
      <c r="CG273" s="758"/>
      <c r="CH273" s="758"/>
      <c r="CI273" s="758"/>
    </row>
    <row r="274" spans="2:87" ht="15.75" thickBot="1" x14ac:dyDescent="0.25">
      <c r="B274" s="1007" t="s">
        <v>687</v>
      </c>
      <c r="C274" s="756"/>
      <c r="D274" s="62"/>
      <c r="E274" s="756"/>
      <c r="F274" s="757"/>
      <c r="G274" s="758"/>
      <c r="H274" s="758"/>
      <c r="I274" s="758"/>
      <c r="J274" s="758"/>
      <c r="K274" s="758"/>
      <c r="L274" s="758"/>
      <c r="M274" s="758"/>
      <c r="N274" s="758"/>
      <c r="O274" s="758"/>
      <c r="P274" s="758"/>
      <c r="Q274" s="758"/>
      <c r="R274" s="758"/>
      <c r="S274" s="758"/>
      <c r="T274" s="758"/>
      <c r="U274" s="758"/>
      <c r="V274" s="758"/>
      <c r="W274" s="758"/>
      <c r="X274" s="758"/>
      <c r="Y274" s="758"/>
      <c r="Z274" s="758"/>
      <c r="AA274" s="758"/>
      <c r="AB274" s="758"/>
      <c r="AC274" s="758"/>
      <c r="AD274" s="758"/>
      <c r="AE274" s="758"/>
      <c r="AF274" s="758"/>
      <c r="AG274" s="758"/>
      <c r="AH274" s="758"/>
      <c r="AI274" s="758"/>
      <c r="AJ274" s="758"/>
      <c r="AK274" s="758"/>
      <c r="AL274" s="758"/>
      <c r="AM274" s="758"/>
      <c r="AN274" s="758"/>
      <c r="AO274" s="758"/>
      <c r="AP274" s="758"/>
      <c r="AQ274" s="758"/>
      <c r="AR274" s="758"/>
      <c r="AS274" s="758"/>
      <c r="AT274" s="758"/>
      <c r="AU274" s="758"/>
      <c r="AV274" s="758"/>
      <c r="AW274" s="758"/>
      <c r="AX274" s="758"/>
      <c r="AY274" s="758"/>
      <c r="AZ274" s="758"/>
      <c r="BA274" s="758"/>
      <c r="BB274" s="758"/>
      <c r="BC274" s="758"/>
      <c r="BD274" s="758"/>
      <c r="BE274" s="758"/>
      <c r="BF274" s="758"/>
      <c r="BG274" s="758"/>
      <c r="BH274" s="758"/>
      <c r="BI274" s="758"/>
      <c r="BJ274" s="758"/>
      <c r="BK274" s="758"/>
      <c r="BL274" s="758"/>
      <c r="BM274" s="758"/>
      <c r="BN274" s="758"/>
      <c r="BO274" s="758"/>
      <c r="BP274" s="758"/>
      <c r="BQ274" s="758"/>
      <c r="BR274" s="758"/>
      <c r="BS274" s="758"/>
      <c r="BT274" s="758"/>
      <c r="BU274" s="758"/>
      <c r="BV274" s="758"/>
      <c r="BW274" s="758"/>
      <c r="BX274" s="758"/>
      <c r="BY274" s="758"/>
      <c r="BZ274" s="758"/>
      <c r="CA274" s="758"/>
      <c r="CB274" s="758"/>
      <c r="CC274" s="758"/>
      <c r="CD274" s="758"/>
      <c r="CE274" s="758"/>
      <c r="CF274" s="758"/>
      <c r="CG274" s="758"/>
      <c r="CH274" s="758"/>
      <c r="CI274" s="758"/>
    </row>
    <row r="275" spans="2:87" ht="15.75" thickBot="1" x14ac:dyDescent="0.25">
      <c r="B275" s="1008" t="s">
        <v>347</v>
      </c>
      <c r="C275" s="1009" t="s">
        <v>506</v>
      </c>
      <c r="D275" s="1009" t="s">
        <v>507</v>
      </c>
      <c r="E275" s="1009" t="s">
        <v>111</v>
      </c>
      <c r="F275" s="1010" t="s">
        <v>112</v>
      </c>
      <c r="G275" s="1011" t="s">
        <v>113</v>
      </c>
      <c r="H275" s="1011" t="s">
        <v>114</v>
      </c>
      <c r="I275" s="1011" t="s">
        <v>115</v>
      </c>
      <c r="J275" s="1011" t="s">
        <v>116</v>
      </c>
      <c r="K275" s="1011" t="s">
        <v>117</v>
      </c>
      <c r="L275" s="1011" t="s">
        <v>118</v>
      </c>
      <c r="M275" s="1009" t="s">
        <v>119</v>
      </c>
      <c r="N275" s="1009" t="s">
        <v>120</v>
      </c>
      <c r="O275" s="1009" t="s">
        <v>121</v>
      </c>
      <c r="P275" s="1009" t="s">
        <v>122</v>
      </c>
      <c r="Q275" s="1009" t="s">
        <v>123</v>
      </c>
      <c r="R275" s="1009" t="s">
        <v>124</v>
      </c>
      <c r="S275" s="1009" t="s">
        <v>153</v>
      </c>
      <c r="T275" s="1009" t="s">
        <v>154</v>
      </c>
      <c r="U275" s="1009" t="s">
        <v>155</v>
      </c>
      <c r="V275" s="1009" t="s">
        <v>156</v>
      </c>
      <c r="W275" s="1009" t="s">
        <v>125</v>
      </c>
      <c r="X275" s="1009" t="s">
        <v>157</v>
      </c>
      <c r="Y275" s="1009" t="s">
        <v>158</v>
      </c>
      <c r="Z275" s="1009" t="s">
        <v>159</v>
      </c>
      <c r="AA275" s="1009" t="s">
        <v>160</v>
      </c>
      <c r="AB275" s="1009" t="s">
        <v>126</v>
      </c>
      <c r="AC275" s="1009" t="s">
        <v>161</v>
      </c>
      <c r="AD275" s="1009" t="s">
        <v>162</v>
      </c>
      <c r="AE275" s="1009" t="s">
        <v>163</v>
      </c>
      <c r="AF275" s="1009" t="s">
        <v>164</v>
      </c>
      <c r="AG275" s="1009" t="s">
        <v>127</v>
      </c>
      <c r="AH275" s="1009" t="s">
        <v>165</v>
      </c>
      <c r="AI275" s="1009" t="s">
        <v>166</v>
      </c>
      <c r="AJ275" s="1009" t="s">
        <v>167</v>
      </c>
      <c r="AK275" s="1009" t="s">
        <v>168</v>
      </c>
      <c r="AL275" s="1009" t="s">
        <v>128</v>
      </c>
      <c r="AM275" s="1009" t="s">
        <v>169</v>
      </c>
      <c r="AN275" s="1009" t="s">
        <v>170</v>
      </c>
      <c r="AO275" s="1009" t="s">
        <v>171</v>
      </c>
      <c r="AP275" s="1009" t="s">
        <v>172</v>
      </c>
      <c r="AQ275" s="1009" t="s">
        <v>129</v>
      </c>
      <c r="AR275" s="1009" t="s">
        <v>173</v>
      </c>
      <c r="AS275" s="1009" t="s">
        <v>174</v>
      </c>
      <c r="AT275" s="1009" t="s">
        <v>175</v>
      </c>
      <c r="AU275" s="1009" t="s">
        <v>176</v>
      </c>
      <c r="AV275" s="1009" t="s">
        <v>130</v>
      </c>
      <c r="AW275" s="1009" t="s">
        <v>177</v>
      </c>
      <c r="AX275" s="1009" t="s">
        <v>178</v>
      </c>
      <c r="AY275" s="1009" t="s">
        <v>179</v>
      </c>
      <c r="AZ275" s="1009" t="s">
        <v>180</v>
      </c>
      <c r="BA275" s="1009" t="s">
        <v>131</v>
      </c>
      <c r="BB275" s="1009" t="s">
        <v>181</v>
      </c>
      <c r="BC275" s="1009" t="s">
        <v>182</v>
      </c>
      <c r="BD275" s="1009" t="s">
        <v>183</v>
      </c>
      <c r="BE275" s="1009" t="s">
        <v>184</v>
      </c>
      <c r="BF275" s="1009" t="s">
        <v>132</v>
      </c>
      <c r="BG275" s="1009" t="s">
        <v>185</v>
      </c>
      <c r="BH275" s="1009" t="s">
        <v>186</v>
      </c>
      <c r="BI275" s="1009" t="s">
        <v>187</v>
      </c>
      <c r="BJ275" s="1009" t="s">
        <v>188</v>
      </c>
      <c r="BK275" s="1009" t="s">
        <v>133</v>
      </c>
      <c r="BL275" s="1009" t="s">
        <v>189</v>
      </c>
      <c r="BM275" s="1009" t="s">
        <v>190</v>
      </c>
      <c r="BN275" s="1009" t="s">
        <v>191</v>
      </c>
      <c r="BO275" s="1009" t="s">
        <v>192</v>
      </c>
      <c r="BP275" s="1009" t="s">
        <v>134</v>
      </c>
      <c r="BQ275" s="1009" t="s">
        <v>193</v>
      </c>
      <c r="BR275" s="1009" t="s">
        <v>194</v>
      </c>
      <c r="BS275" s="1009" t="s">
        <v>195</v>
      </c>
      <c r="BT275" s="1009" t="s">
        <v>196</v>
      </c>
      <c r="BU275" s="1009" t="s">
        <v>135</v>
      </c>
      <c r="BV275" s="1009" t="s">
        <v>197</v>
      </c>
      <c r="BW275" s="1009" t="s">
        <v>198</v>
      </c>
      <c r="BX275" s="1009" t="s">
        <v>199</v>
      </c>
      <c r="BY275" s="1009" t="s">
        <v>200</v>
      </c>
      <c r="BZ275" s="1009" t="s">
        <v>136</v>
      </c>
      <c r="CA275" s="1009" t="s">
        <v>201</v>
      </c>
      <c r="CB275" s="1009" t="s">
        <v>202</v>
      </c>
      <c r="CC275" s="1009" t="s">
        <v>203</v>
      </c>
      <c r="CD275" s="1009" t="s">
        <v>204</v>
      </c>
      <c r="CE275" s="1009" t="s">
        <v>137</v>
      </c>
      <c r="CF275" s="1009" t="s">
        <v>205</v>
      </c>
      <c r="CG275" s="1009" t="s">
        <v>206</v>
      </c>
      <c r="CH275" s="1009" t="s">
        <v>207</v>
      </c>
      <c r="CI275" s="1012" t="s">
        <v>208</v>
      </c>
    </row>
    <row r="276" spans="2:87" ht="28.5" x14ac:dyDescent="0.2">
      <c r="B276" s="1016" t="s">
        <v>508</v>
      </c>
      <c r="C276" s="1017" t="s">
        <v>509</v>
      </c>
      <c r="D276" s="1017" t="s">
        <v>510</v>
      </c>
      <c r="E276" s="1017" t="s">
        <v>141</v>
      </c>
      <c r="F276" s="1018">
        <v>2</v>
      </c>
      <c r="G276" s="776">
        <v>0</v>
      </c>
      <c r="H276" s="777">
        <v>0</v>
      </c>
      <c r="I276" s="777">
        <v>0</v>
      </c>
      <c r="J276" s="777">
        <v>0</v>
      </c>
      <c r="K276" s="777">
        <v>0</v>
      </c>
      <c r="L276" s="777">
        <v>0</v>
      </c>
      <c r="M276" s="771">
        <v>0</v>
      </c>
      <c r="N276" s="771">
        <v>0</v>
      </c>
      <c r="O276" s="771">
        <v>0</v>
      </c>
      <c r="P276" s="771">
        <v>0</v>
      </c>
      <c r="Q276" s="771">
        <v>0</v>
      </c>
      <c r="R276" s="771">
        <v>0</v>
      </c>
      <c r="S276" s="771">
        <v>0</v>
      </c>
      <c r="T276" s="771">
        <v>0</v>
      </c>
      <c r="U276" s="771">
        <v>0</v>
      </c>
      <c r="V276" s="771">
        <v>0</v>
      </c>
      <c r="W276" s="771">
        <v>0</v>
      </c>
      <c r="X276" s="771">
        <v>0</v>
      </c>
      <c r="Y276" s="771">
        <v>0</v>
      </c>
      <c r="Z276" s="771">
        <v>0</v>
      </c>
      <c r="AA276" s="771">
        <v>0</v>
      </c>
      <c r="AB276" s="771">
        <v>0</v>
      </c>
      <c r="AC276" s="771">
        <v>0</v>
      </c>
      <c r="AD276" s="771">
        <v>0</v>
      </c>
      <c r="AE276" s="771">
        <v>0</v>
      </c>
      <c r="AF276" s="771">
        <v>0</v>
      </c>
      <c r="AG276" s="771">
        <v>0</v>
      </c>
      <c r="AH276" s="771">
        <v>0</v>
      </c>
      <c r="AI276" s="771">
        <v>0</v>
      </c>
      <c r="AJ276" s="771">
        <v>0</v>
      </c>
      <c r="AK276" s="771">
        <v>0</v>
      </c>
      <c r="AL276" s="771"/>
      <c r="AM276" s="771"/>
      <c r="AN276" s="771"/>
      <c r="AO276" s="771"/>
      <c r="AP276" s="771"/>
      <c r="AQ276" s="771"/>
      <c r="AR276" s="771"/>
      <c r="AS276" s="771"/>
      <c r="AT276" s="771"/>
      <c r="AU276" s="771"/>
      <c r="AV276" s="771"/>
      <c r="AW276" s="771"/>
      <c r="AX276" s="771"/>
      <c r="AY276" s="771"/>
      <c r="AZ276" s="771"/>
      <c r="BA276" s="771"/>
      <c r="BB276" s="771"/>
      <c r="BC276" s="771"/>
      <c r="BD276" s="771"/>
      <c r="BE276" s="771"/>
      <c r="BF276" s="771"/>
      <c r="BG276" s="771"/>
      <c r="BH276" s="771"/>
      <c r="BI276" s="771"/>
      <c r="BJ276" s="771"/>
      <c r="BK276" s="771"/>
      <c r="BL276" s="771"/>
      <c r="BM276" s="771"/>
      <c r="BN276" s="771"/>
      <c r="BO276" s="771"/>
      <c r="BP276" s="771"/>
      <c r="BQ276" s="771"/>
      <c r="BR276" s="771"/>
      <c r="BS276" s="771"/>
      <c r="BT276" s="771"/>
      <c r="BU276" s="771"/>
      <c r="BV276" s="771"/>
      <c r="BW276" s="771"/>
      <c r="BX276" s="771"/>
      <c r="BY276" s="771"/>
      <c r="BZ276" s="771"/>
      <c r="CA276" s="771"/>
      <c r="CB276" s="771"/>
      <c r="CC276" s="771"/>
      <c r="CD276" s="771"/>
      <c r="CE276" s="771"/>
      <c r="CF276" s="771"/>
      <c r="CG276" s="771"/>
      <c r="CH276" s="771"/>
      <c r="CI276" s="772"/>
    </row>
    <row r="277" spans="2:87" x14ac:dyDescent="0.2">
      <c r="B277" s="1013" t="s">
        <v>511</v>
      </c>
      <c r="C277" s="1014" t="s">
        <v>688</v>
      </c>
      <c r="D277" s="1014" t="s">
        <v>513</v>
      </c>
      <c r="E277" s="1014" t="s">
        <v>141</v>
      </c>
      <c r="F277" s="1015">
        <v>2</v>
      </c>
      <c r="G277" s="776">
        <v>0</v>
      </c>
      <c r="H277" s="777">
        <v>0</v>
      </c>
      <c r="I277" s="777">
        <v>0</v>
      </c>
      <c r="J277" s="777">
        <v>0</v>
      </c>
      <c r="K277" s="777">
        <v>0</v>
      </c>
      <c r="L277" s="777">
        <v>0</v>
      </c>
      <c r="M277" s="771">
        <v>0</v>
      </c>
      <c r="N277" s="771">
        <v>0</v>
      </c>
      <c r="O277" s="771">
        <v>0</v>
      </c>
      <c r="P277" s="771">
        <v>0</v>
      </c>
      <c r="Q277" s="771">
        <v>0</v>
      </c>
      <c r="R277" s="771">
        <v>0</v>
      </c>
      <c r="S277" s="771">
        <v>0</v>
      </c>
      <c r="T277" s="771">
        <v>0</v>
      </c>
      <c r="U277" s="771">
        <v>0</v>
      </c>
      <c r="V277" s="771">
        <v>0</v>
      </c>
      <c r="W277" s="771">
        <v>0</v>
      </c>
      <c r="X277" s="771">
        <v>0</v>
      </c>
      <c r="Y277" s="771">
        <v>0</v>
      </c>
      <c r="Z277" s="771">
        <v>0</v>
      </c>
      <c r="AA277" s="771">
        <v>0</v>
      </c>
      <c r="AB277" s="771">
        <v>0</v>
      </c>
      <c r="AC277" s="771">
        <v>0</v>
      </c>
      <c r="AD277" s="771">
        <v>0</v>
      </c>
      <c r="AE277" s="771">
        <v>0</v>
      </c>
      <c r="AF277" s="771">
        <v>0</v>
      </c>
      <c r="AG277" s="771">
        <v>0</v>
      </c>
      <c r="AH277" s="771">
        <v>0</v>
      </c>
      <c r="AI277" s="771">
        <v>0</v>
      </c>
      <c r="AJ277" s="771">
        <v>0</v>
      </c>
      <c r="AK277" s="771">
        <v>0</v>
      </c>
      <c r="AL277" s="771"/>
      <c r="AM277" s="771"/>
      <c r="AN277" s="771"/>
      <c r="AO277" s="771"/>
      <c r="AP277" s="771"/>
      <c r="AQ277" s="771"/>
      <c r="AR277" s="771"/>
      <c r="AS277" s="771"/>
      <c r="AT277" s="771"/>
      <c r="AU277" s="771"/>
      <c r="AV277" s="771"/>
      <c r="AW277" s="771"/>
      <c r="AX277" s="771"/>
      <c r="AY277" s="771"/>
      <c r="AZ277" s="771"/>
      <c r="BA277" s="771"/>
      <c r="BB277" s="771"/>
      <c r="BC277" s="771"/>
      <c r="BD277" s="771"/>
      <c r="BE277" s="771"/>
      <c r="BF277" s="771"/>
      <c r="BG277" s="771"/>
      <c r="BH277" s="771"/>
      <c r="BI277" s="771"/>
      <c r="BJ277" s="771"/>
      <c r="BK277" s="771"/>
      <c r="BL277" s="771"/>
      <c r="BM277" s="771"/>
      <c r="BN277" s="771"/>
      <c r="BO277" s="771"/>
      <c r="BP277" s="771"/>
      <c r="BQ277" s="771"/>
      <c r="BR277" s="771"/>
      <c r="BS277" s="771"/>
      <c r="BT277" s="771"/>
      <c r="BU277" s="771"/>
      <c r="BV277" s="771"/>
      <c r="BW277" s="771"/>
      <c r="BX277" s="771"/>
      <c r="BY277" s="771"/>
      <c r="BZ277" s="771"/>
      <c r="CA277" s="771"/>
      <c r="CB277" s="771"/>
      <c r="CC277" s="771"/>
      <c r="CD277" s="771"/>
      <c r="CE277" s="771"/>
      <c r="CF277" s="771"/>
      <c r="CG277" s="771"/>
      <c r="CH277" s="771"/>
      <c r="CI277" s="772"/>
    </row>
    <row r="278" spans="2:87" x14ac:dyDescent="0.2">
      <c r="B278" s="1016" t="s">
        <v>514</v>
      </c>
      <c r="C278" s="1017" t="s">
        <v>515</v>
      </c>
      <c r="D278" s="1017" t="s">
        <v>516</v>
      </c>
      <c r="E278" s="1017" t="s">
        <v>141</v>
      </c>
      <c r="F278" s="1018">
        <v>2</v>
      </c>
      <c r="G278" s="776">
        <v>0</v>
      </c>
      <c r="H278" s="777">
        <v>0</v>
      </c>
      <c r="I278" s="777">
        <v>0</v>
      </c>
      <c r="J278" s="777">
        <v>0</v>
      </c>
      <c r="K278" s="777">
        <v>0</v>
      </c>
      <c r="L278" s="777">
        <v>0</v>
      </c>
      <c r="M278" s="771">
        <v>0</v>
      </c>
      <c r="N278" s="771">
        <v>0</v>
      </c>
      <c r="O278" s="771">
        <v>0</v>
      </c>
      <c r="P278" s="771">
        <v>0</v>
      </c>
      <c r="Q278" s="771">
        <v>0</v>
      </c>
      <c r="R278" s="771">
        <v>0</v>
      </c>
      <c r="S278" s="771">
        <v>0</v>
      </c>
      <c r="T278" s="771">
        <v>0</v>
      </c>
      <c r="U278" s="771">
        <v>0</v>
      </c>
      <c r="V278" s="771">
        <v>0</v>
      </c>
      <c r="W278" s="771">
        <v>0</v>
      </c>
      <c r="X278" s="771">
        <v>0</v>
      </c>
      <c r="Y278" s="771">
        <v>0</v>
      </c>
      <c r="Z278" s="771">
        <v>0</v>
      </c>
      <c r="AA278" s="771">
        <v>0</v>
      </c>
      <c r="AB278" s="771">
        <v>0</v>
      </c>
      <c r="AC278" s="771">
        <v>0</v>
      </c>
      <c r="AD278" s="771">
        <v>0</v>
      </c>
      <c r="AE278" s="771">
        <v>0</v>
      </c>
      <c r="AF278" s="771">
        <v>0</v>
      </c>
      <c r="AG278" s="771">
        <v>0</v>
      </c>
      <c r="AH278" s="771">
        <v>0</v>
      </c>
      <c r="AI278" s="771">
        <v>0</v>
      </c>
      <c r="AJ278" s="771">
        <v>0</v>
      </c>
      <c r="AK278" s="771">
        <v>0</v>
      </c>
      <c r="AL278" s="771"/>
      <c r="AM278" s="771"/>
      <c r="AN278" s="771"/>
      <c r="AO278" s="771"/>
      <c r="AP278" s="771"/>
      <c r="AQ278" s="771"/>
      <c r="AR278" s="771"/>
      <c r="AS278" s="771"/>
      <c r="AT278" s="771"/>
      <c r="AU278" s="771"/>
      <c r="AV278" s="771"/>
      <c r="AW278" s="771"/>
      <c r="AX278" s="771"/>
      <c r="AY278" s="771"/>
      <c r="AZ278" s="771"/>
      <c r="BA278" s="771"/>
      <c r="BB278" s="771"/>
      <c r="BC278" s="771"/>
      <c r="BD278" s="771"/>
      <c r="BE278" s="771"/>
      <c r="BF278" s="771"/>
      <c r="BG278" s="771"/>
      <c r="BH278" s="771"/>
      <c r="BI278" s="771"/>
      <c r="BJ278" s="771"/>
      <c r="BK278" s="771"/>
      <c r="BL278" s="771"/>
      <c r="BM278" s="771"/>
      <c r="BN278" s="771"/>
      <c r="BO278" s="771"/>
      <c r="BP278" s="771"/>
      <c r="BQ278" s="771"/>
      <c r="BR278" s="771"/>
      <c r="BS278" s="771"/>
      <c r="BT278" s="771"/>
      <c r="BU278" s="771"/>
      <c r="BV278" s="771"/>
      <c r="BW278" s="771"/>
      <c r="BX278" s="771"/>
      <c r="BY278" s="771"/>
      <c r="BZ278" s="771"/>
      <c r="CA278" s="771"/>
      <c r="CB278" s="771"/>
      <c r="CC278" s="771"/>
      <c r="CD278" s="771"/>
      <c r="CE278" s="771"/>
      <c r="CF278" s="771"/>
      <c r="CG278" s="771"/>
      <c r="CH278" s="771"/>
      <c r="CI278" s="772"/>
    </row>
    <row r="279" spans="2:87" ht="28.5" x14ac:dyDescent="0.2">
      <c r="B279" s="1016" t="s">
        <v>517</v>
      </c>
      <c r="C279" s="1017" t="s">
        <v>518</v>
      </c>
      <c r="D279" s="1017" t="s">
        <v>519</v>
      </c>
      <c r="E279" s="1017" t="s">
        <v>141</v>
      </c>
      <c r="F279" s="1018">
        <v>2</v>
      </c>
      <c r="G279" s="776">
        <v>0</v>
      </c>
      <c r="H279" s="777">
        <v>0</v>
      </c>
      <c r="I279" s="777">
        <v>0</v>
      </c>
      <c r="J279" s="777">
        <v>0</v>
      </c>
      <c r="K279" s="777">
        <v>0</v>
      </c>
      <c r="L279" s="777">
        <v>0</v>
      </c>
      <c r="M279" s="771">
        <v>0</v>
      </c>
      <c r="N279" s="771">
        <v>0</v>
      </c>
      <c r="O279" s="771">
        <v>0</v>
      </c>
      <c r="P279" s="771">
        <v>0</v>
      </c>
      <c r="Q279" s="771">
        <v>0</v>
      </c>
      <c r="R279" s="771">
        <v>0</v>
      </c>
      <c r="S279" s="771">
        <v>0</v>
      </c>
      <c r="T279" s="771">
        <v>0</v>
      </c>
      <c r="U279" s="771">
        <v>0</v>
      </c>
      <c r="V279" s="771">
        <v>0</v>
      </c>
      <c r="W279" s="771">
        <v>0</v>
      </c>
      <c r="X279" s="771">
        <v>0</v>
      </c>
      <c r="Y279" s="771">
        <v>0</v>
      </c>
      <c r="Z279" s="771">
        <v>0</v>
      </c>
      <c r="AA279" s="771">
        <v>0</v>
      </c>
      <c r="AB279" s="771">
        <v>0</v>
      </c>
      <c r="AC279" s="771">
        <v>0</v>
      </c>
      <c r="AD279" s="771">
        <v>0</v>
      </c>
      <c r="AE279" s="771">
        <v>0</v>
      </c>
      <c r="AF279" s="771">
        <v>0</v>
      </c>
      <c r="AG279" s="771">
        <v>0</v>
      </c>
      <c r="AH279" s="771">
        <v>0</v>
      </c>
      <c r="AI279" s="771">
        <v>0</v>
      </c>
      <c r="AJ279" s="771">
        <v>0</v>
      </c>
      <c r="AK279" s="771">
        <v>0</v>
      </c>
      <c r="AL279" s="771"/>
      <c r="AM279" s="771"/>
      <c r="AN279" s="771"/>
      <c r="AO279" s="771"/>
      <c r="AP279" s="771"/>
      <c r="AQ279" s="771"/>
      <c r="AR279" s="771"/>
      <c r="AS279" s="771"/>
      <c r="AT279" s="771"/>
      <c r="AU279" s="771"/>
      <c r="AV279" s="771"/>
      <c r="AW279" s="771"/>
      <c r="AX279" s="771"/>
      <c r="AY279" s="771"/>
      <c r="AZ279" s="771"/>
      <c r="BA279" s="771"/>
      <c r="BB279" s="771"/>
      <c r="BC279" s="771"/>
      <c r="BD279" s="771"/>
      <c r="BE279" s="771"/>
      <c r="BF279" s="771"/>
      <c r="BG279" s="771"/>
      <c r="BH279" s="771"/>
      <c r="BI279" s="771"/>
      <c r="BJ279" s="771"/>
      <c r="BK279" s="771"/>
      <c r="BL279" s="771"/>
      <c r="BM279" s="771"/>
      <c r="BN279" s="771"/>
      <c r="BO279" s="771"/>
      <c r="BP279" s="771"/>
      <c r="BQ279" s="771"/>
      <c r="BR279" s="771"/>
      <c r="BS279" s="771"/>
      <c r="BT279" s="771"/>
      <c r="BU279" s="771"/>
      <c r="BV279" s="771"/>
      <c r="BW279" s="771"/>
      <c r="BX279" s="771"/>
      <c r="BY279" s="771"/>
      <c r="BZ279" s="771"/>
      <c r="CA279" s="771"/>
      <c r="CB279" s="771"/>
      <c r="CC279" s="771"/>
      <c r="CD279" s="771"/>
      <c r="CE279" s="771"/>
      <c r="CF279" s="771"/>
      <c r="CG279" s="771"/>
      <c r="CH279" s="771"/>
      <c r="CI279" s="772"/>
    </row>
    <row r="280" spans="2:87" ht="28.5" x14ac:dyDescent="0.2">
      <c r="B280" s="1016" t="s">
        <v>520</v>
      </c>
      <c r="C280" s="1017" t="s">
        <v>521</v>
      </c>
      <c r="D280" s="1017" t="s">
        <v>522</v>
      </c>
      <c r="E280" s="1017" t="s">
        <v>141</v>
      </c>
      <c r="F280" s="1018">
        <v>2</v>
      </c>
      <c r="G280" s="776">
        <v>0</v>
      </c>
      <c r="H280" s="777">
        <v>0</v>
      </c>
      <c r="I280" s="777">
        <v>0</v>
      </c>
      <c r="J280" s="777">
        <v>0</v>
      </c>
      <c r="K280" s="777">
        <v>0</v>
      </c>
      <c r="L280" s="777">
        <v>0</v>
      </c>
      <c r="M280" s="771">
        <v>0</v>
      </c>
      <c r="N280" s="771">
        <v>0</v>
      </c>
      <c r="O280" s="771">
        <v>0</v>
      </c>
      <c r="P280" s="771">
        <v>0</v>
      </c>
      <c r="Q280" s="771">
        <v>0</v>
      </c>
      <c r="R280" s="771">
        <v>0</v>
      </c>
      <c r="S280" s="771">
        <v>0</v>
      </c>
      <c r="T280" s="771">
        <v>0</v>
      </c>
      <c r="U280" s="771">
        <v>0</v>
      </c>
      <c r="V280" s="771">
        <v>0</v>
      </c>
      <c r="W280" s="771">
        <v>0</v>
      </c>
      <c r="X280" s="771">
        <v>0</v>
      </c>
      <c r="Y280" s="771">
        <v>0</v>
      </c>
      <c r="Z280" s="771">
        <v>0</v>
      </c>
      <c r="AA280" s="771">
        <v>0</v>
      </c>
      <c r="AB280" s="771">
        <v>0</v>
      </c>
      <c r="AC280" s="771">
        <v>0</v>
      </c>
      <c r="AD280" s="771">
        <v>0</v>
      </c>
      <c r="AE280" s="771">
        <v>0</v>
      </c>
      <c r="AF280" s="771">
        <v>0</v>
      </c>
      <c r="AG280" s="771">
        <v>0</v>
      </c>
      <c r="AH280" s="771">
        <v>0</v>
      </c>
      <c r="AI280" s="771">
        <v>0</v>
      </c>
      <c r="AJ280" s="771">
        <v>0</v>
      </c>
      <c r="AK280" s="771">
        <v>0</v>
      </c>
      <c r="AL280" s="771"/>
      <c r="AM280" s="771"/>
      <c r="AN280" s="771"/>
      <c r="AO280" s="771"/>
      <c r="AP280" s="771"/>
      <c r="AQ280" s="771"/>
      <c r="AR280" s="771"/>
      <c r="AS280" s="771"/>
      <c r="AT280" s="771"/>
      <c r="AU280" s="771"/>
      <c r="AV280" s="771"/>
      <c r="AW280" s="771"/>
      <c r="AX280" s="771"/>
      <c r="AY280" s="771"/>
      <c r="AZ280" s="771"/>
      <c r="BA280" s="771"/>
      <c r="BB280" s="771"/>
      <c r="BC280" s="771"/>
      <c r="BD280" s="771"/>
      <c r="BE280" s="771"/>
      <c r="BF280" s="771"/>
      <c r="BG280" s="771"/>
      <c r="BH280" s="771"/>
      <c r="BI280" s="771"/>
      <c r="BJ280" s="771"/>
      <c r="BK280" s="771"/>
      <c r="BL280" s="771"/>
      <c r="BM280" s="771"/>
      <c r="BN280" s="771"/>
      <c r="BO280" s="771"/>
      <c r="BP280" s="771"/>
      <c r="BQ280" s="771"/>
      <c r="BR280" s="771"/>
      <c r="BS280" s="771"/>
      <c r="BT280" s="771"/>
      <c r="BU280" s="771"/>
      <c r="BV280" s="771"/>
      <c r="BW280" s="771"/>
      <c r="BX280" s="771"/>
      <c r="BY280" s="771"/>
      <c r="BZ280" s="771"/>
      <c r="CA280" s="771"/>
      <c r="CB280" s="771"/>
      <c r="CC280" s="771"/>
      <c r="CD280" s="771"/>
      <c r="CE280" s="771"/>
      <c r="CF280" s="771"/>
      <c r="CG280" s="771"/>
      <c r="CH280" s="771"/>
      <c r="CI280" s="772"/>
    </row>
    <row r="281" spans="2:87" ht="28.5" x14ac:dyDescent="0.2">
      <c r="B281" s="1019" t="s">
        <v>523</v>
      </c>
      <c r="C281" s="1020" t="s">
        <v>524</v>
      </c>
      <c r="D281" s="1020" t="s">
        <v>525</v>
      </c>
      <c r="E281" s="1020" t="s">
        <v>141</v>
      </c>
      <c r="F281" s="1018">
        <v>2</v>
      </c>
      <c r="G281" s="776">
        <v>0</v>
      </c>
      <c r="H281" s="777">
        <v>0</v>
      </c>
      <c r="I281" s="777">
        <v>0</v>
      </c>
      <c r="J281" s="777">
        <v>0</v>
      </c>
      <c r="K281" s="777">
        <v>0</v>
      </c>
      <c r="L281" s="777">
        <v>0</v>
      </c>
      <c r="M281" s="771">
        <v>0</v>
      </c>
      <c r="N281" s="771">
        <v>0</v>
      </c>
      <c r="O281" s="771">
        <v>0</v>
      </c>
      <c r="P281" s="771">
        <v>0</v>
      </c>
      <c r="Q281" s="771">
        <v>0</v>
      </c>
      <c r="R281" s="771">
        <v>0</v>
      </c>
      <c r="S281" s="771">
        <v>0</v>
      </c>
      <c r="T281" s="771">
        <v>0</v>
      </c>
      <c r="U281" s="771">
        <v>0</v>
      </c>
      <c r="V281" s="771">
        <v>0</v>
      </c>
      <c r="W281" s="771">
        <v>0</v>
      </c>
      <c r="X281" s="771">
        <v>0</v>
      </c>
      <c r="Y281" s="771">
        <v>0</v>
      </c>
      <c r="Z281" s="771">
        <v>0</v>
      </c>
      <c r="AA281" s="771">
        <v>0</v>
      </c>
      <c r="AB281" s="771">
        <v>0</v>
      </c>
      <c r="AC281" s="771">
        <v>0</v>
      </c>
      <c r="AD281" s="771">
        <v>0</v>
      </c>
      <c r="AE281" s="771">
        <v>0</v>
      </c>
      <c r="AF281" s="771">
        <v>0</v>
      </c>
      <c r="AG281" s="771">
        <v>0</v>
      </c>
      <c r="AH281" s="771">
        <v>0</v>
      </c>
      <c r="AI281" s="771">
        <v>0</v>
      </c>
      <c r="AJ281" s="771">
        <v>0</v>
      </c>
      <c r="AK281" s="771">
        <v>0</v>
      </c>
      <c r="AL281" s="771"/>
      <c r="AM281" s="771"/>
      <c r="AN281" s="771"/>
      <c r="AO281" s="771"/>
      <c r="AP281" s="771"/>
      <c r="AQ281" s="771"/>
      <c r="AR281" s="771"/>
      <c r="AS281" s="771"/>
      <c r="AT281" s="771"/>
      <c r="AU281" s="771"/>
      <c r="AV281" s="771"/>
      <c r="AW281" s="771"/>
      <c r="AX281" s="771"/>
      <c r="AY281" s="771"/>
      <c r="AZ281" s="771"/>
      <c r="BA281" s="771"/>
      <c r="BB281" s="771"/>
      <c r="BC281" s="771"/>
      <c r="BD281" s="771"/>
      <c r="BE281" s="771"/>
      <c r="BF281" s="771"/>
      <c r="BG281" s="771"/>
      <c r="BH281" s="771"/>
      <c r="BI281" s="771"/>
      <c r="BJ281" s="771"/>
      <c r="BK281" s="771"/>
      <c r="BL281" s="771"/>
      <c r="BM281" s="771"/>
      <c r="BN281" s="771"/>
      <c r="BO281" s="771"/>
      <c r="BP281" s="771"/>
      <c r="BQ281" s="771"/>
      <c r="BR281" s="771"/>
      <c r="BS281" s="771"/>
      <c r="BT281" s="771"/>
      <c r="BU281" s="771"/>
      <c r="BV281" s="771"/>
      <c r="BW281" s="771"/>
      <c r="BX281" s="771"/>
      <c r="BY281" s="771"/>
      <c r="BZ281" s="771"/>
      <c r="CA281" s="771"/>
      <c r="CB281" s="771"/>
      <c r="CC281" s="771"/>
      <c r="CD281" s="771"/>
      <c r="CE281" s="771"/>
      <c r="CF281" s="771"/>
      <c r="CG281" s="771"/>
      <c r="CH281" s="771"/>
      <c r="CI281" s="772"/>
    </row>
    <row r="282" spans="2:87" x14ac:dyDescent="0.2">
      <c r="B282" s="1016" t="s">
        <v>526</v>
      </c>
      <c r="C282" s="1017" t="s">
        <v>527</v>
      </c>
      <c r="D282" s="1017" t="s">
        <v>528</v>
      </c>
      <c r="E282" s="1017" t="s">
        <v>141</v>
      </c>
      <c r="F282" s="1018">
        <v>2</v>
      </c>
      <c r="G282" s="776">
        <v>0</v>
      </c>
      <c r="H282" s="777">
        <v>0</v>
      </c>
      <c r="I282" s="777">
        <v>0</v>
      </c>
      <c r="J282" s="777">
        <v>0</v>
      </c>
      <c r="K282" s="777">
        <v>0</v>
      </c>
      <c r="L282" s="777">
        <v>0</v>
      </c>
      <c r="M282" s="771">
        <v>0</v>
      </c>
      <c r="N282" s="771">
        <v>0</v>
      </c>
      <c r="O282" s="771">
        <v>0</v>
      </c>
      <c r="P282" s="771">
        <v>0</v>
      </c>
      <c r="Q282" s="771">
        <v>0</v>
      </c>
      <c r="R282" s="771">
        <v>0</v>
      </c>
      <c r="S282" s="771">
        <v>0</v>
      </c>
      <c r="T282" s="771">
        <v>0</v>
      </c>
      <c r="U282" s="771">
        <v>0</v>
      </c>
      <c r="V282" s="771">
        <v>0</v>
      </c>
      <c r="W282" s="771">
        <v>0</v>
      </c>
      <c r="X282" s="771">
        <v>0</v>
      </c>
      <c r="Y282" s="771">
        <v>0</v>
      </c>
      <c r="Z282" s="771">
        <v>0</v>
      </c>
      <c r="AA282" s="771">
        <v>0</v>
      </c>
      <c r="AB282" s="771">
        <v>0</v>
      </c>
      <c r="AC282" s="771">
        <v>0</v>
      </c>
      <c r="AD282" s="771">
        <v>0</v>
      </c>
      <c r="AE282" s="771">
        <v>0</v>
      </c>
      <c r="AF282" s="771">
        <v>0</v>
      </c>
      <c r="AG282" s="771">
        <v>0</v>
      </c>
      <c r="AH282" s="771">
        <v>0</v>
      </c>
      <c r="AI282" s="771">
        <v>0</v>
      </c>
      <c r="AJ282" s="771">
        <v>0</v>
      </c>
      <c r="AK282" s="771">
        <v>0</v>
      </c>
      <c r="AL282" s="771"/>
      <c r="AM282" s="771"/>
      <c r="AN282" s="771"/>
      <c r="AO282" s="771"/>
      <c r="AP282" s="771"/>
      <c r="AQ282" s="771"/>
      <c r="AR282" s="771"/>
      <c r="AS282" s="771"/>
      <c r="AT282" s="771"/>
      <c r="AU282" s="771"/>
      <c r="AV282" s="771"/>
      <c r="AW282" s="771"/>
      <c r="AX282" s="771"/>
      <c r="AY282" s="771"/>
      <c r="AZ282" s="771"/>
      <c r="BA282" s="771"/>
      <c r="BB282" s="771"/>
      <c r="BC282" s="771"/>
      <c r="BD282" s="771"/>
      <c r="BE282" s="771"/>
      <c r="BF282" s="771"/>
      <c r="BG282" s="771"/>
      <c r="BH282" s="771"/>
      <c r="BI282" s="771"/>
      <c r="BJ282" s="771"/>
      <c r="BK282" s="771"/>
      <c r="BL282" s="771"/>
      <c r="BM282" s="771"/>
      <c r="BN282" s="771"/>
      <c r="BO282" s="771"/>
      <c r="BP282" s="771"/>
      <c r="BQ282" s="771"/>
      <c r="BR282" s="771"/>
      <c r="BS282" s="771"/>
      <c r="BT282" s="771"/>
      <c r="BU282" s="771"/>
      <c r="BV282" s="771"/>
      <c r="BW282" s="771"/>
      <c r="BX282" s="771"/>
      <c r="BY282" s="771"/>
      <c r="BZ282" s="771"/>
      <c r="CA282" s="771"/>
      <c r="CB282" s="771"/>
      <c r="CC282" s="771"/>
      <c r="CD282" s="771"/>
      <c r="CE282" s="771"/>
      <c r="CF282" s="771"/>
      <c r="CG282" s="771"/>
      <c r="CH282" s="771"/>
      <c r="CI282" s="772"/>
    </row>
    <row r="283" spans="2:87" ht="30.6" customHeight="1" x14ac:dyDescent="0.2">
      <c r="B283" s="1021" t="s">
        <v>529</v>
      </c>
      <c r="C283" s="1022" t="s">
        <v>530</v>
      </c>
      <c r="D283" s="1023" t="s">
        <v>531</v>
      </c>
      <c r="E283" s="1022" t="s">
        <v>141</v>
      </c>
      <c r="F283" s="1024">
        <v>2</v>
      </c>
      <c r="G283" s="776">
        <v>0</v>
      </c>
      <c r="H283" s="777">
        <v>0</v>
      </c>
      <c r="I283" s="777">
        <v>0</v>
      </c>
      <c r="J283" s="777">
        <v>0</v>
      </c>
      <c r="K283" s="777">
        <v>0</v>
      </c>
      <c r="L283" s="777">
        <v>0</v>
      </c>
      <c r="M283" s="771">
        <v>0</v>
      </c>
      <c r="N283" s="771">
        <v>0</v>
      </c>
      <c r="O283" s="771">
        <v>0</v>
      </c>
      <c r="P283" s="771">
        <v>0</v>
      </c>
      <c r="Q283" s="771">
        <v>0</v>
      </c>
      <c r="R283" s="771">
        <v>0</v>
      </c>
      <c r="S283" s="771">
        <v>0</v>
      </c>
      <c r="T283" s="771">
        <v>0</v>
      </c>
      <c r="U283" s="771">
        <v>0</v>
      </c>
      <c r="V283" s="771">
        <v>0</v>
      </c>
      <c r="W283" s="771">
        <v>0</v>
      </c>
      <c r="X283" s="771">
        <v>0</v>
      </c>
      <c r="Y283" s="771">
        <v>0</v>
      </c>
      <c r="Z283" s="771">
        <v>0</v>
      </c>
      <c r="AA283" s="771">
        <v>0</v>
      </c>
      <c r="AB283" s="771">
        <v>0</v>
      </c>
      <c r="AC283" s="771">
        <v>0</v>
      </c>
      <c r="AD283" s="771">
        <v>0</v>
      </c>
      <c r="AE283" s="771">
        <v>0</v>
      </c>
      <c r="AF283" s="771">
        <v>0</v>
      </c>
      <c r="AG283" s="771">
        <v>0</v>
      </c>
      <c r="AH283" s="771">
        <v>0</v>
      </c>
      <c r="AI283" s="771">
        <v>0</v>
      </c>
      <c r="AJ283" s="771">
        <v>0</v>
      </c>
      <c r="AK283" s="771">
        <v>0</v>
      </c>
      <c r="AL283" s="771"/>
      <c r="AM283" s="771"/>
      <c r="AN283" s="771"/>
      <c r="AO283" s="771"/>
      <c r="AP283" s="771"/>
      <c r="AQ283" s="771"/>
      <c r="AR283" s="771"/>
      <c r="AS283" s="771"/>
      <c r="AT283" s="771"/>
      <c r="AU283" s="771"/>
      <c r="AV283" s="771"/>
      <c r="AW283" s="771"/>
      <c r="AX283" s="771"/>
      <c r="AY283" s="771"/>
      <c r="AZ283" s="771"/>
      <c r="BA283" s="771"/>
      <c r="BB283" s="771"/>
      <c r="BC283" s="771"/>
      <c r="BD283" s="771"/>
      <c r="BE283" s="771"/>
      <c r="BF283" s="771"/>
      <c r="BG283" s="771"/>
      <c r="BH283" s="771"/>
      <c r="BI283" s="771"/>
      <c r="BJ283" s="771"/>
      <c r="BK283" s="771"/>
      <c r="BL283" s="771"/>
      <c r="BM283" s="771"/>
      <c r="BN283" s="771"/>
      <c r="BO283" s="771"/>
      <c r="BP283" s="771"/>
      <c r="BQ283" s="771"/>
      <c r="BR283" s="771"/>
      <c r="BS283" s="771"/>
      <c r="BT283" s="771"/>
      <c r="BU283" s="771"/>
      <c r="BV283" s="771"/>
      <c r="BW283" s="771"/>
      <c r="BX283" s="771"/>
      <c r="BY283" s="771"/>
      <c r="BZ283" s="771"/>
      <c r="CA283" s="771"/>
      <c r="CB283" s="771"/>
      <c r="CC283" s="771"/>
      <c r="CD283" s="771"/>
      <c r="CE283" s="771"/>
      <c r="CF283" s="771"/>
      <c r="CG283" s="771"/>
      <c r="CH283" s="771"/>
      <c r="CI283" s="772"/>
    </row>
    <row r="284" spans="2:87" ht="30.6" customHeight="1" x14ac:dyDescent="0.2">
      <c r="B284" s="1021" t="s">
        <v>532</v>
      </c>
      <c r="C284" s="1022" t="s">
        <v>689</v>
      </c>
      <c r="D284" s="1023" t="s">
        <v>534</v>
      </c>
      <c r="E284" s="1022" t="s">
        <v>141</v>
      </c>
      <c r="F284" s="1024">
        <v>2</v>
      </c>
      <c r="G284" s="776">
        <v>0</v>
      </c>
      <c r="H284" s="777">
        <v>0</v>
      </c>
      <c r="I284" s="777">
        <v>0</v>
      </c>
      <c r="J284" s="777">
        <v>0</v>
      </c>
      <c r="K284" s="777">
        <v>0</v>
      </c>
      <c r="L284" s="777">
        <v>0</v>
      </c>
      <c r="M284" s="771">
        <v>0</v>
      </c>
      <c r="N284" s="771">
        <v>0</v>
      </c>
      <c r="O284" s="771">
        <v>0</v>
      </c>
      <c r="P284" s="771">
        <v>0</v>
      </c>
      <c r="Q284" s="771">
        <v>0</v>
      </c>
      <c r="R284" s="771">
        <v>0</v>
      </c>
      <c r="S284" s="771">
        <v>0</v>
      </c>
      <c r="T284" s="771">
        <v>0</v>
      </c>
      <c r="U284" s="771">
        <v>0</v>
      </c>
      <c r="V284" s="771">
        <v>0</v>
      </c>
      <c r="W284" s="771">
        <v>0</v>
      </c>
      <c r="X284" s="771">
        <v>0</v>
      </c>
      <c r="Y284" s="771">
        <v>0</v>
      </c>
      <c r="Z284" s="771">
        <v>0</v>
      </c>
      <c r="AA284" s="771">
        <v>0</v>
      </c>
      <c r="AB284" s="771">
        <v>0</v>
      </c>
      <c r="AC284" s="771">
        <v>0</v>
      </c>
      <c r="AD284" s="771">
        <v>0</v>
      </c>
      <c r="AE284" s="771">
        <v>0</v>
      </c>
      <c r="AF284" s="771">
        <v>0</v>
      </c>
      <c r="AG284" s="771">
        <v>0</v>
      </c>
      <c r="AH284" s="771">
        <v>0</v>
      </c>
      <c r="AI284" s="771">
        <v>0</v>
      </c>
      <c r="AJ284" s="771">
        <v>0</v>
      </c>
      <c r="AK284" s="771">
        <v>0</v>
      </c>
      <c r="AL284" s="771"/>
      <c r="AM284" s="771"/>
      <c r="AN284" s="771"/>
      <c r="AO284" s="771"/>
      <c r="AP284" s="771"/>
      <c r="AQ284" s="771"/>
      <c r="AR284" s="771"/>
      <c r="AS284" s="771"/>
      <c r="AT284" s="771"/>
      <c r="AU284" s="771"/>
      <c r="AV284" s="771"/>
      <c r="AW284" s="771"/>
      <c r="AX284" s="771"/>
      <c r="AY284" s="771"/>
      <c r="AZ284" s="771"/>
      <c r="BA284" s="771"/>
      <c r="BB284" s="771"/>
      <c r="BC284" s="771"/>
      <c r="BD284" s="771"/>
      <c r="BE284" s="771"/>
      <c r="BF284" s="771"/>
      <c r="BG284" s="771"/>
      <c r="BH284" s="771"/>
      <c r="BI284" s="771"/>
      <c r="BJ284" s="771"/>
      <c r="BK284" s="771"/>
      <c r="BL284" s="771"/>
      <c r="BM284" s="771"/>
      <c r="BN284" s="771"/>
      <c r="BO284" s="771"/>
      <c r="BP284" s="771"/>
      <c r="BQ284" s="771"/>
      <c r="BR284" s="771"/>
      <c r="BS284" s="771"/>
      <c r="BT284" s="771"/>
      <c r="BU284" s="771"/>
      <c r="BV284" s="771"/>
      <c r="BW284" s="771"/>
      <c r="BX284" s="771"/>
      <c r="BY284" s="771"/>
      <c r="BZ284" s="771"/>
      <c r="CA284" s="771"/>
      <c r="CB284" s="771"/>
      <c r="CC284" s="771"/>
      <c r="CD284" s="771"/>
      <c r="CE284" s="771"/>
      <c r="CF284" s="771"/>
      <c r="CG284" s="771"/>
      <c r="CH284" s="771"/>
      <c r="CI284" s="772"/>
    </row>
    <row r="285" spans="2:87" ht="42.75" x14ac:dyDescent="0.2">
      <c r="B285" s="1016" t="s">
        <v>535</v>
      </c>
      <c r="C285" s="1017" t="s">
        <v>536</v>
      </c>
      <c r="D285" s="1017" t="s">
        <v>537</v>
      </c>
      <c r="E285" s="1017" t="s">
        <v>141</v>
      </c>
      <c r="F285" s="1018">
        <v>2</v>
      </c>
      <c r="G285" s="776">
        <v>0</v>
      </c>
      <c r="H285" s="777">
        <v>0</v>
      </c>
      <c r="I285" s="777">
        <v>0</v>
      </c>
      <c r="J285" s="777">
        <v>0</v>
      </c>
      <c r="K285" s="777">
        <v>0</v>
      </c>
      <c r="L285" s="777">
        <v>0</v>
      </c>
      <c r="M285" s="771">
        <v>0</v>
      </c>
      <c r="N285" s="771">
        <v>0</v>
      </c>
      <c r="O285" s="771">
        <v>0</v>
      </c>
      <c r="P285" s="771">
        <v>0</v>
      </c>
      <c r="Q285" s="771">
        <v>0</v>
      </c>
      <c r="R285" s="771">
        <v>0</v>
      </c>
      <c r="S285" s="771">
        <v>0</v>
      </c>
      <c r="T285" s="771">
        <v>0</v>
      </c>
      <c r="U285" s="771">
        <v>0</v>
      </c>
      <c r="V285" s="771">
        <v>0</v>
      </c>
      <c r="W285" s="771">
        <v>0</v>
      </c>
      <c r="X285" s="771">
        <v>0</v>
      </c>
      <c r="Y285" s="771">
        <v>0</v>
      </c>
      <c r="Z285" s="771">
        <v>0</v>
      </c>
      <c r="AA285" s="771">
        <v>0</v>
      </c>
      <c r="AB285" s="771">
        <v>0</v>
      </c>
      <c r="AC285" s="771">
        <v>0</v>
      </c>
      <c r="AD285" s="771">
        <v>0</v>
      </c>
      <c r="AE285" s="771">
        <v>0</v>
      </c>
      <c r="AF285" s="771">
        <v>0</v>
      </c>
      <c r="AG285" s="771">
        <v>0</v>
      </c>
      <c r="AH285" s="771">
        <v>0</v>
      </c>
      <c r="AI285" s="771">
        <v>0</v>
      </c>
      <c r="AJ285" s="771">
        <v>0</v>
      </c>
      <c r="AK285" s="771">
        <v>0</v>
      </c>
      <c r="AL285" s="771"/>
      <c r="AM285" s="771"/>
      <c r="AN285" s="771"/>
      <c r="AO285" s="771"/>
      <c r="AP285" s="771"/>
      <c r="AQ285" s="771"/>
      <c r="AR285" s="771"/>
      <c r="AS285" s="771"/>
      <c r="AT285" s="771"/>
      <c r="AU285" s="771"/>
      <c r="AV285" s="771"/>
      <c r="AW285" s="771"/>
      <c r="AX285" s="771"/>
      <c r="AY285" s="771"/>
      <c r="AZ285" s="771"/>
      <c r="BA285" s="771"/>
      <c r="BB285" s="771"/>
      <c r="BC285" s="771"/>
      <c r="BD285" s="771"/>
      <c r="BE285" s="771"/>
      <c r="BF285" s="771"/>
      <c r="BG285" s="771"/>
      <c r="BH285" s="771"/>
      <c r="BI285" s="771"/>
      <c r="BJ285" s="771"/>
      <c r="BK285" s="771"/>
      <c r="BL285" s="771"/>
      <c r="BM285" s="771"/>
      <c r="BN285" s="771"/>
      <c r="BO285" s="771"/>
      <c r="BP285" s="771"/>
      <c r="BQ285" s="771"/>
      <c r="BR285" s="771"/>
      <c r="BS285" s="771"/>
      <c r="BT285" s="771"/>
      <c r="BU285" s="771"/>
      <c r="BV285" s="771"/>
      <c r="BW285" s="771"/>
      <c r="BX285" s="771"/>
      <c r="BY285" s="771"/>
      <c r="BZ285" s="771"/>
      <c r="CA285" s="771"/>
      <c r="CB285" s="771"/>
      <c r="CC285" s="771"/>
      <c r="CD285" s="771"/>
      <c r="CE285" s="771"/>
      <c r="CF285" s="771"/>
      <c r="CG285" s="771"/>
      <c r="CH285" s="771"/>
      <c r="CI285" s="772"/>
    </row>
    <row r="286" spans="2:87" x14ac:dyDescent="0.2">
      <c r="B286" s="1016" t="s">
        <v>538</v>
      </c>
      <c r="C286" s="1017" t="s">
        <v>539</v>
      </c>
      <c r="D286" s="1017" t="s">
        <v>540</v>
      </c>
      <c r="E286" s="1017" t="s">
        <v>141</v>
      </c>
      <c r="F286" s="1018">
        <v>2</v>
      </c>
      <c r="G286" s="776">
        <v>0</v>
      </c>
      <c r="H286" s="777">
        <v>0</v>
      </c>
      <c r="I286" s="777">
        <v>0</v>
      </c>
      <c r="J286" s="777">
        <v>0</v>
      </c>
      <c r="K286" s="777">
        <v>0</v>
      </c>
      <c r="L286" s="777">
        <v>0</v>
      </c>
      <c r="M286" s="771">
        <v>0</v>
      </c>
      <c r="N286" s="771">
        <v>0</v>
      </c>
      <c r="O286" s="771">
        <v>0</v>
      </c>
      <c r="P286" s="771">
        <v>0</v>
      </c>
      <c r="Q286" s="771">
        <v>0</v>
      </c>
      <c r="R286" s="771">
        <v>0</v>
      </c>
      <c r="S286" s="771">
        <v>0</v>
      </c>
      <c r="T286" s="771">
        <v>0</v>
      </c>
      <c r="U286" s="771">
        <v>0</v>
      </c>
      <c r="V286" s="771">
        <v>0</v>
      </c>
      <c r="W286" s="771">
        <v>0</v>
      </c>
      <c r="X286" s="771">
        <v>0</v>
      </c>
      <c r="Y286" s="771">
        <v>0</v>
      </c>
      <c r="Z286" s="771">
        <v>0</v>
      </c>
      <c r="AA286" s="771">
        <v>0</v>
      </c>
      <c r="AB286" s="771">
        <v>0</v>
      </c>
      <c r="AC286" s="771">
        <v>0</v>
      </c>
      <c r="AD286" s="771">
        <v>0</v>
      </c>
      <c r="AE286" s="771">
        <v>0</v>
      </c>
      <c r="AF286" s="771">
        <v>0</v>
      </c>
      <c r="AG286" s="771">
        <v>0</v>
      </c>
      <c r="AH286" s="771">
        <v>0</v>
      </c>
      <c r="AI286" s="771">
        <v>0</v>
      </c>
      <c r="AJ286" s="771">
        <v>0</v>
      </c>
      <c r="AK286" s="771">
        <v>0</v>
      </c>
      <c r="AL286" s="771"/>
      <c r="AM286" s="771"/>
      <c r="AN286" s="771"/>
      <c r="AO286" s="771"/>
      <c r="AP286" s="771"/>
      <c r="AQ286" s="771"/>
      <c r="AR286" s="771"/>
      <c r="AS286" s="771"/>
      <c r="AT286" s="771"/>
      <c r="AU286" s="771"/>
      <c r="AV286" s="771"/>
      <c r="AW286" s="771"/>
      <c r="AX286" s="771"/>
      <c r="AY286" s="771"/>
      <c r="AZ286" s="771"/>
      <c r="BA286" s="771"/>
      <c r="BB286" s="771"/>
      <c r="BC286" s="771"/>
      <c r="BD286" s="771"/>
      <c r="BE286" s="771"/>
      <c r="BF286" s="771"/>
      <c r="BG286" s="771"/>
      <c r="BH286" s="771"/>
      <c r="BI286" s="771"/>
      <c r="BJ286" s="771"/>
      <c r="BK286" s="771"/>
      <c r="BL286" s="771"/>
      <c r="BM286" s="771"/>
      <c r="BN286" s="771"/>
      <c r="BO286" s="771"/>
      <c r="BP286" s="771"/>
      <c r="BQ286" s="771"/>
      <c r="BR286" s="771"/>
      <c r="BS286" s="771"/>
      <c r="BT286" s="771"/>
      <c r="BU286" s="771"/>
      <c r="BV286" s="771"/>
      <c r="BW286" s="771"/>
      <c r="BX286" s="771"/>
      <c r="BY286" s="771"/>
      <c r="BZ286" s="771"/>
      <c r="CA286" s="771"/>
      <c r="CB286" s="771"/>
      <c r="CC286" s="771"/>
      <c r="CD286" s="771"/>
      <c r="CE286" s="771"/>
      <c r="CF286" s="771"/>
      <c r="CG286" s="771"/>
      <c r="CH286" s="771"/>
      <c r="CI286" s="772"/>
    </row>
    <row r="287" spans="2:87" ht="15" thickBot="1" x14ac:dyDescent="0.25">
      <c r="B287" s="1025" t="s">
        <v>541</v>
      </c>
      <c r="C287" s="1026" t="s">
        <v>542</v>
      </c>
      <c r="D287" s="1026" t="s">
        <v>543</v>
      </c>
      <c r="E287" s="1026" t="s">
        <v>141</v>
      </c>
      <c r="F287" s="1027">
        <v>2</v>
      </c>
      <c r="G287" s="787">
        <v>0</v>
      </c>
      <c r="H287" s="788">
        <v>0</v>
      </c>
      <c r="I287" s="788">
        <v>0</v>
      </c>
      <c r="J287" s="788">
        <v>0</v>
      </c>
      <c r="K287" s="788">
        <v>0</v>
      </c>
      <c r="L287" s="788">
        <v>0</v>
      </c>
      <c r="M287" s="789">
        <v>0</v>
      </c>
      <c r="N287" s="789">
        <v>0</v>
      </c>
      <c r="O287" s="789">
        <v>0</v>
      </c>
      <c r="P287" s="789">
        <v>0</v>
      </c>
      <c r="Q287" s="789">
        <v>0</v>
      </c>
      <c r="R287" s="789">
        <v>0</v>
      </c>
      <c r="S287" s="789">
        <v>0</v>
      </c>
      <c r="T287" s="789">
        <v>0</v>
      </c>
      <c r="U287" s="789">
        <v>0</v>
      </c>
      <c r="V287" s="789">
        <v>0</v>
      </c>
      <c r="W287" s="789">
        <v>0</v>
      </c>
      <c r="X287" s="789">
        <v>0</v>
      </c>
      <c r="Y287" s="789">
        <v>0</v>
      </c>
      <c r="Z287" s="789">
        <v>0</v>
      </c>
      <c r="AA287" s="789">
        <v>0</v>
      </c>
      <c r="AB287" s="789">
        <v>0</v>
      </c>
      <c r="AC287" s="789">
        <v>0</v>
      </c>
      <c r="AD287" s="789">
        <v>0</v>
      </c>
      <c r="AE287" s="789">
        <v>0</v>
      </c>
      <c r="AF287" s="789">
        <v>0</v>
      </c>
      <c r="AG287" s="789">
        <v>0</v>
      </c>
      <c r="AH287" s="789">
        <v>0</v>
      </c>
      <c r="AI287" s="789">
        <v>0</v>
      </c>
      <c r="AJ287" s="789">
        <v>0</v>
      </c>
      <c r="AK287" s="789">
        <v>0</v>
      </c>
      <c r="AL287" s="789"/>
      <c r="AM287" s="789"/>
      <c r="AN287" s="789"/>
      <c r="AO287" s="789"/>
      <c r="AP287" s="789"/>
      <c r="AQ287" s="789"/>
      <c r="AR287" s="789"/>
      <c r="AS287" s="789"/>
      <c r="AT287" s="789"/>
      <c r="AU287" s="789"/>
      <c r="AV287" s="789"/>
      <c r="AW287" s="789"/>
      <c r="AX287" s="789"/>
      <c r="AY287" s="789"/>
      <c r="AZ287" s="789"/>
      <c r="BA287" s="789"/>
      <c r="BB287" s="789"/>
      <c r="BC287" s="789"/>
      <c r="BD287" s="789"/>
      <c r="BE287" s="789"/>
      <c r="BF287" s="789"/>
      <c r="BG287" s="789"/>
      <c r="BH287" s="789"/>
      <c r="BI287" s="789"/>
      <c r="BJ287" s="789"/>
      <c r="BK287" s="789"/>
      <c r="BL287" s="789"/>
      <c r="BM287" s="789"/>
      <c r="BN287" s="789"/>
      <c r="BO287" s="789"/>
      <c r="BP287" s="789"/>
      <c r="BQ287" s="789"/>
      <c r="BR287" s="789"/>
      <c r="BS287" s="789"/>
      <c r="BT287" s="789"/>
      <c r="BU287" s="789"/>
      <c r="BV287" s="789"/>
      <c r="BW287" s="789"/>
      <c r="BX287" s="789"/>
      <c r="BY287" s="789"/>
      <c r="BZ287" s="789"/>
      <c r="CA287" s="789"/>
      <c r="CB287" s="789"/>
      <c r="CC287" s="789"/>
      <c r="CD287" s="789"/>
      <c r="CE287" s="789"/>
      <c r="CF287" s="789"/>
      <c r="CG287" s="789"/>
      <c r="CH287" s="789"/>
      <c r="CI287" s="790"/>
    </row>
    <row r="288" spans="2:87" ht="57" x14ac:dyDescent="0.2">
      <c r="B288" s="1028" t="s">
        <v>544</v>
      </c>
      <c r="C288" s="1029" t="s">
        <v>545</v>
      </c>
      <c r="D288" s="1030" t="s">
        <v>546</v>
      </c>
      <c r="E288" s="1029" t="s">
        <v>141</v>
      </c>
      <c r="F288" s="1031">
        <v>2</v>
      </c>
      <c r="G288" s="768">
        <v>0</v>
      </c>
      <c r="H288" s="769">
        <v>0</v>
      </c>
      <c r="I288" s="769">
        <v>0</v>
      </c>
      <c r="J288" s="769">
        <v>0</v>
      </c>
      <c r="K288" s="769">
        <v>-0.47</v>
      </c>
      <c r="L288" s="769">
        <v>-0.47</v>
      </c>
      <c r="M288" s="770">
        <v>-0.47</v>
      </c>
      <c r="N288" s="770">
        <v>-0.47</v>
      </c>
      <c r="O288" s="770">
        <v>-0.47</v>
      </c>
      <c r="P288" s="770">
        <v>-0.47</v>
      </c>
      <c r="Q288" s="770">
        <v>-0.47</v>
      </c>
      <c r="R288" s="770">
        <v>-0.47</v>
      </c>
      <c r="S288" s="770">
        <v>-0.47</v>
      </c>
      <c r="T288" s="770">
        <v>-0.47</v>
      </c>
      <c r="U288" s="770">
        <v>-0.47</v>
      </c>
      <c r="V288" s="770">
        <v>-0.47</v>
      </c>
      <c r="W288" s="770">
        <v>-0.48</v>
      </c>
      <c r="X288" s="770">
        <v>-0.48</v>
      </c>
      <c r="Y288" s="770">
        <v>-0.48</v>
      </c>
      <c r="Z288" s="770">
        <v>-0.48</v>
      </c>
      <c r="AA288" s="770">
        <v>-0.48</v>
      </c>
      <c r="AB288" s="770">
        <v>-0.48</v>
      </c>
      <c r="AC288" s="770">
        <v>-0.48</v>
      </c>
      <c r="AD288" s="770">
        <v>-0.48</v>
      </c>
      <c r="AE288" s="770">
        <v>-0.48</v>
      </c>
      <c r="AF288" s="770">
        <v>-0.48</v>
      </c>
      <c r="AG288" s="770">
        <v>-0.48</v>
      </c>
      <c r="AH288" s="770">
        <v>-0.48</v>
      </c>
      <c r="AI288" s="770">
        <v>-0.48</v>
      </c>
      <c r="AJ288" s="770">
        <v>-0.48</v>
      </c>
      <c r="AK288" s="770">
        <v>-0.48</v>
      </c>
      <c r="AL288" s="770"/>
      <c r="AM288" s="770"/>
      <c r="AN288" s="770"/>
      <c r="AO288" s="770"/>
      <c r="AP288" s="770"/>
      <c r="AQ288" s="770"/>
      <c r="AR288" s="770"/>
      <c r="AS288" s="770"/>
      <c r="AT288" s="770"/>
      <c r="AU288" s="770"/>
      <c r="AV288" s="770"/>
      <c r="AW288" s="770"/>
      <c r="AX288" s="770"/>
      <c r="AY288" s="770"/>
      <c r="AZ288" s="770"/>
      <c r="BA288" s="770"/>
      <c r="BB288" s="770"/>
      <c r="BC288" s="770"/>
      <c r="BD288" s="770"/>
      <c r="BE288" s="770"/>
      <c r="BF288" s="770"/>
      <c r="BG288" s="770"/>
      <c r="BH288" s="770"/>
      <c r="BI288" s="770"/>
      <c r="BJ288" s="770"/>
      <c r="BK288" s="770"/>
      <c r="BL288" s="770"/>
      <c r="BM288" s="770"/>
      <c r="BN288" s="770"/>
      <c r="BO288" s="770"/>
      <c r="BP288" s="770"/>
      <c r="BQ288" s="770"/>
      <c r="BR288" s="770"/>
      <c r="BS288" s="770"/>
      <c r="BT288" s="770"/>
      <c r="BU288" s="770"/>
      <c r="BV288" s="770"/>
      <c r="BW288" s="770"/>
      <c r="BX288" s="770"/>
      <c r="BY288" s="770"/>
      <c r="BZ288" s="770"/>
      <c r="CA288" s="770"/>
      <c r="CB288" s="770"/>
      <c r="CC288" s="770"/>
      <c r="CD288" s="770"/>
      <c r="CE288" s="770"/>
      <c r="CF288" s="770"/>
      <c r="CG288" s="770"/>
      <c r="CH288" s="770"/>
      <c r="CI288" s="795"/>
    </row>
    <row r="289" spans="2:89" ht="57" x14ac:dyDescent="0.2">
      <c r="B289" s="1032" t="s">
        <v>547</v>
      </c>
      <c r="C289" s="1033" t="s">
        <v>548</v>
      </c>
      <c r="D289" s="1034" t="s">
        <v>549</v>
      </c>
      <c r="E289" s="1033" t="s">
        <v>141</v>
      </c>
      <c r="F289" s="1035">
        <v>2</v>
      </c>
      <c r="G289" s="776">
        <v>0</v>
      </c>
      <c r="H289" s="777">
        <v>0</v>
      </c>
      <c r="I289" s="777">
        <v>0</v>
      </c>
      <c r="J289" s="777">
        <v>0</v>
      </c>
      <c r="K289" s="777">
        <v>0</v>
      </c>
      <c r="L289" s="777">
        <v>0</v>
      </c>
      <c r="M289" s="771">
        <v>0</v>
      </c>
      <c r="N289" s="771">
        <v>0</v>
      </c>
      <c r="O289" s="771">
        <v>0</v>
      </c>
      <c r="P289" s="771">
        <v>0</v>
      </c>
      <c r="Q289" s="771">
        <v>0</v>
      </c>
      <c r="R289" s="771">
        <v>0</v>
      </c>
      <c r="S289" s="771">
        <v>0</v>
      </c>
      <c r="T289" s="771">
        <v>0</v>
      </c>
      <c r="U289" s="771">
        <f>G3000</f>
        <v>0</v>
      </c>
      <c r="V289" s="771">
        <v>0</v>
      </c>
      <c r="W289" s="771">
        <v>0</v>
      </c>
      <c r="X289" s="771">
        <v>0</v>
      </c>
      <c r="Y289" s="771">
        <v>0</v>
      </c>
      <c r="Z289" s="771">
        <v>0</v>
      </c>
      <c r="AA289" s="771">
        <v>0</v>
      </c>
      <c r="AB289" s="771">
        <v>0</v>
      </c>
      <c r="AC289" s="771">
        <v>0</v>
      </c>
      <c r="AD289" s="771">
        <v>0</v>
      </c>
      <c r="AE289" s="771">
        <v>0</v>
      </c>
      <c r="AF289" s="771">
        <v>0</v>
      </c>
      <c r="AG289" s="771">
        <v>0</v>
      </c>
      <c r="AH289" s="771">
        <v>0</v>
      </c>
      <c r="AI289" s="771">
        <v>0</v>
      </c>
      <c r="AJ289" s="771">
        <v>0</v>
      </c>
      <c r="AK289" s="771">
        <v>0</v>
      </c>
      <c r="AL289" s="771"/>
      <c r="AM289" s="771"/>
      <c r="AN289" s="771"/>
      <c r="AO289" s="771"/>
      <c r="AP289" s="771"/>
      <c r="AQ289" s="771"/>
      <c r="AR289" s="771"/>
      <c r="AS289" s="771"/>
      <c r="AT289" s="771"/>
      <c r="AU289" s="771"/>
      <c r="AV289" s="771"/>
      <c r="AW289" s="771"/>
      <c r="AX289" s="771"/>
      <c r="AY289" s="771"/>
      <c r="AZ289" s="771"/>
      <c r="BA289" s="771"/>
      <c r="BB289" s="771"/>
      <c r="BC289" s="771"/>
      <c r="BD289" s="771"/>
      <c r="BE289" s="771"/>
      <c r="BF289" s="771"/>
      <c r="BG289" s="771"/>
      <c r="BH289" s="771"/>
      <c r="BI289" s="771"/>
      <c r="BJ289" s="771"/>
      <c r="BK289" s="771"/>
      <c r="BL289" s="771"/>
      <c r="BM289" s="771"/>
      <c r="BN289" s="771"/>
      <c r="BO289" s="771"/>
      <c r="BP289" s="771"/>
      <c r="BQ289" s="771"/>
      <c r="BR289" s="771"/>
      <c r="BS289" s="771"/>
      <c r="BT289" s="771"/>
      <c r="BU289" s="771"/>
      <c r="BV289" s="771"/>
      <c r="BW289" s="771"/>
      <c r="BX289" s="771"/>
      <c r="BY289" s="771"/>
      <c r="BZ289" s="771"/>
      <c r="CA289" s="771"/>
      <c r="CB289" s="771"/>
      <c r="CC289" s="771"/>
      <c r="CD289" s="771"/>
      <c r="CE289" s="771"/>
      <c r="CF289" s="771"/>
      <c r="CG289" s="771"/>
      <c r="CH289" s="771"/>
      <c r="CI289" s="772"/>
    </row>
    <row r="290" spans="2:89" ht="57" x14ac:dyDescent="0.2">
      <c r="B290" s="1032" t="s">
        <v>550</v>
      </c>
      <c r="C290" s="1033" t="s">
        <v>551</v>
      </c>
      <c r="D290" s="1034" t="s">
        <v>552</v>
      </c>
      <c r="E290" s="1033" t="s">
        <v>141</v>
      </c>
      <c r="F290" s="1035">
        <v>2</v>
      </c>
      <c r="G290" s="776">
        <v>0</v>
      </c>
      <c r="H290" s="777">
        <v>0</v>
      </c>
      <c r="I290" s="777">
        <v>0</v>
      </c>
      <c r="J290" s="777">
        <v>0</v>
      </c>
      <c r="K290" s="777">
        <v>0</v>
      </c>
      <c r="L290" s="777">
        <v>-0.12</v>
      </c>
      <c r="M290" s="771">
        <v>-0.12</v>
      </c>
      <c r="N290" s="771">
        <v>-0.13</v>
      </c>
      <c r="O290" s="771">
        <v>-0.05</v>
      </c>
      <c r="P290" s="771">
        <v>-0.05</v>
      </c>
      <c r="Q290" s="771">
        <v>-0.05</v>
      </c>
      <c r="R290" s="771">
        <v>-0.05</v>
      </c>
      <c r="S290" s="771">
        <v>-0.05</v>
      </c>
      <c r="T290" s="771">
        <v>-0.05</v>
      </c>
      <c r="U290" s="771">
        <v>-0.05</v>
      </c>
      <c r="V290" s="771">
        <v>-0.05</v>
      </c>
      <c r="W290" s="771">
        <v>-0.05</v>
      </c>
      <c r="X290" s="771">
        <v>-0.05</v>
      </c>
      <c r="Y290" s="771">
        <v>-0.05</v>
      </c>
      <c r="Z290" s="771">
        <v>-0.05</v>
      </c>
      <c r="AA290" s="771">
        <v>-0.05</v>
      </c>
      <c r="AB290" s="771">
        <v>-0.05</v>
      </c>
      <c r="AC290" s="771">
        <v>-0.05</v>
      </c>
      <c r="AD290" s="771">
        <v>-0.05</v>
      </c>
      <c r="AE290" s="771">
        <v>-0.05</v>
      </c>
      <c r="AF290" s="771">
        <v>-0.05</v>
      </c>
      <c r="AG290" s="771">
        <v>-0.05</v>
      </c>
      <c r="AH290" s="771">
        <v>-0.05</v>
      </c>
      <c r="AI290" s="771">
        <v>-0.05</v>
      </c>
      <c r="AJ290" s="771">
        <v>-0.05</v>
      </c>
      <c r="AK290" s="771">
        <v>-0.05</v>
      </c>
      <c r="AL290" s="771"/>
      <c r="AM290" s="771"/>
      <c r="AN290" s="771"/>
      <c r="AO290" s="771"/>
      <c r="AP290" s="771"/>
      <c r="AQ290" s="771"/>
      <c r="AR290" s="771"/>
      <c r="AS290" s="771"/>
      <c r="AT290" s="771"/>
      <c r="AU290" s="771"/>
      <c r="AV290" s="771"/>
      <c r="AW290" s="771"/>
      <c r="AX290" s="771"/>
      <c r="AY290" s="771"/>
      <c r="AZ290" s="771"/>
      <c r="BA290" s="771"/>
      <c r="BB290" s="771"/>
      <c r="BC290" s="771"/>
      <c r="BD290" s="771"/>
      <c r="BE290" s="771"/>
      <c r="BF290" s="771"/>
      <c r="BG290" s="771"/>
      <c r="BH290" s="771"/>
      <c r="BI290" s="771"/>
      <c r="BJ290" s="771"/>
      <c r="BK290" s="771"/>
      <c r="BL290" s="771"/>
      <c r="BM290" s="771"/>
      <c r="BN290" s="771"/>
      <c r="BO290" s="771"/>
      <c r="BP290" s="771"/>
      <c r="BQ290" s="771"/>
      <c r="BR290" s="771"/>
      <c r="BS290" s="771"/>
      <c r="BT290" s="771"/>
      <c r="BU290" s="771"/>
      <c r="BV290" s="771"/>
      <c r="BW290" s="771"/>
      <c r="BX290" s="771"/>
      <c r="BY290" s="771"/>
      <c r="BZ290" s="771"/>
      <c r="CA290" s="771"/>
      <c r="CB290" s="771"/>
      <c r="CC290" s="771"/>
      <c r="CD290" s="771"/>
      <c r="CE290" s="771"/>
      <c r="CF290" s="771"/>
      <c r="CG290" s="771"/>
      <c r="CH290" s="771"/>
      <c r="CI290" s="772"/>
    </row>
    <row r="291" spans="2:89" ht="57" x14ac:dyDescent="0.2">
      <c r="B291" s="1032" t="s">
        <v>553</v>
      </c>
      <c r="C291" s="1033" t="s">
        <v>554</v>
      </c>
      <c r="D291" s="1034" t="s">
        <v>555</v>
      </c>
      <c r="E291" s="1033" t="s">
        <v>141</v>
      </c>
      <c r="F291" s="1035">
        <v>2</v>
      </c>
      <c r="G291" s="776">
        <v>0</v>
      </c>
      <c r="H291" s="777">
        <v>0</v>
      </c>
      <c r="I291" s="777">
        <v>0</v>
      </c>
      <c r="J291" s="777">
        <v>0</v>
      </c>
      <c r="K291" s="777">
        <v>0</v>
      </c>
      <c r="L291" s="777">
        <v>-2.0000000000000004E-2</v>
      </c>
      <c r="M291" s="771">
        <v>-2.0000000000000004E-2</v>
      </c>
      <c r="N291" s="771">
        <v>-2.0000000000000004E-2</v>
      </c>
      <c r="O291" s="771">
        <v>-0.11000000000000001</v>
      </c>
      <c r="P291" s="771">
        <v>-0.11000000000000001</v>
      </c>
      <c r="Q291" s="771">
        <v>-0.11000000000000001</v>
      </c>
      <c r="R291" s="771">
        <v>-0.11000000000000001</v>
      </c>
      <c r="S291" s="771">
        <v>-0.11000000000000001</v>
      </c>
      <c r="T291" s="771">
        <v>-0.11000000000000001</v>
      </c>
      <c r="U291" s="771">
        <v>-0.11000000000000001</v>
      </c>
      <c r="V291" s="771">
        <v>-0.11000000000000001</v>
      </c>
      <c r="W291" s="771">
        <v>-0.11000000000000001</v>
      </c>
      <c r="X291" s="771">
        <v>-0.11000000000000001</v>
      </c>
      <c r="Y291" s="771">
        <v>-0.11000000000000001</v>
      </c>
      <c r="Z291" s="771">
        <v>-0.11000000000000001</v>
      </c>
      <c r="AA291" s="771">
        <v>-0.11000000000000001</v>
      </c>
      <c r="AB291" s="771">
        <v>-0.11000000000000001</v>
      </c>
      <c r="AC291" s="771">
        <v>-0.11000000000000001</v>
      </c>
      <c r="AD291" s="771">
        <v>-0.11000000000000001</v>
      </c>
      <c r="AE291" s="771">
        <v>-0.11000000000000001</v>
      </c>
      <c r="AF291" s="771">
        <v>-0.11000000000000001</v>
      </c>
      <c r="AG291" s="771">
        <v>-0.11000000000000001</v>
      </c>
      <c r="AH291" s="771">
        <v>-0.11000000000000001</v>
      </c>
      <c r="AI291" s="771">
        <v>-0.11000000000000001</v>
      </c>
      <c r="AJ291" s="771">
        <v>-0.11000000000000001</v>
      </c>
      <c r="AK291" s="771">
        <v>-0.11000000000000001</v>
      </c>
      <c r="AL291" s="771"/>
      <c r="AM291" s="771"/>
      <c r="AN291" s="771"/>
      <c r="AO291" s="771"/>
      <c r="AP291" s="771"/>
      <c r="AQ291" s="771"/>
      <c r="AR291" s="771"/>
      <c r="AS291" s="771"/>
      <c r="AT291" s="771"/>
      <c r="AU291" s="771"/>
      <c r="AV291" s="771"/>
      <c r="AW291" s="771"/>
      <c r="AX291" s="771"/>
      <c r="AY291" s="771"/>
      <c r="AZ291" s="771"/>
      <c r="BA291" s="771"/>
      <c r="BB291" s="771"/>
      <c r="BC291" s="771"/>
      <c r="BD291" s="771"/>
      <c r="BE291" s="771"/>
      <c r="BF291" s="771"/>
      <c r="BG291" s="771"/>
      <c r="BH291" s="771"/>
      <c r="BI291" s="771"/>
      <c r="BJ291" s="771"/>
      <c r="BK291" s="771"/>
      <c r="BL291" s="771"/>
      <c r="BM291" s="771"/>
      <c r="BN291" s="771"/>
      <c r="BO291" s="771"/>
      <c r="BP291" s="771"/>
      <c r="BQ291" s="771"/>
      <c r="BR291" s="771"/>
      <c r="BS291" s="771"/>
      <c r="BT291" s="771"/>
      <c r="BU291" s="771"/>
      <c r="BV291" s="771"/>
      <c r="BW291" s="771"/>
      <c r="BX291" s="771"/>
      <c r="BY291" s="771"/>
      <c r="BZ291" s="771"/>
      <c r="CA291" s="771"/>
      <c r="CB291" s="771"/>
      <c r="CC291" s="771"/>
      <c r="CD291" s="771"/>
      <c r="CE291" s="771"/>
      <c r="CF291" s="771"/>
      <c r="CG291" s="771"/>
      <c r="CH291" s="771"/>
      <c r="CI291" s="772"/>
    </row>
    <row r="292" spans="2:89" ht="28.5" x14ac:dyDescent="0.2">
      <c r="B292" s="1032" t="s">
        <v>556</v>
      </c>
      <c r="C292" s="1033" t="s">
        <v>557</v>
      </c>
      <c r="D292" s="1034" t="s">
        <v>558</v>
      </c>
      <c r="E292" s="1033" t="s">
        <v>141</v>
      </c>
      <c r="F292" s="1035">
        <v>2</v>
      </c>
      <c r="G292" s="776">
        <v>0</v>
      </c>
      <c r="H292" s="777">
        <v>0</v>
      </c>
      <c r="I292" s="777">
        <v>0</v>
      </c>
      <c r="J292" s="777">
        <v>0</v>
      </c>
      <c r="K292" s="777">
        <v>0</v>
      </c>
      <c r="L292" s="777">
        <v>0</v>
      </c>
      <c r="M292" s="771">
        <v>0</v>
      </c>
      <c r="N292" s="771">
        <v>0</v>
      </c>
      <c r="O292" s="771">
        <v>0</v>
      </c>
      <c r="P292" s="771">
        <v>0</v>
      </c>
      <c r="Q292" s="771">
        <v>0</v>
      </c>
      <c r="R292" s="771">
        <v>0</v>
      </c>
      <c r="S292" s="771">
        <v>0</v>
      </c>
      <c r="T292" s="771">
        <v>0</v>
      </c>
      <c r="U292" s="771">
        <v>0</v>
      </c>
      <c r="V292" s="771">
        <v>0</v>
      </c>
      <c r="W292" s="771">
        <v>0</v>
      </c>
      <c r="X292" s="771">
        <v>0</v>
      </c>
      <c r="Y292" s="771">
        <v>0</v>
      </c>
      <c r="Z292" s="771">
        <v>0</v>
      </c>
      <c r="AA292" s="771">
        <v>0</v>
      </c>
      <c r="AB292" s="771">
        <v>0</v>
      </c>
      <c r="AC292" s="771">
        <v>0</v>
      </c>
      <c r="AD292" s="771">
        <v>0</v>
      </c>
      <c r="AE292" s="771">
        <v>0</v>
      </c>
      <c r="AF292" s="771">
        <v>0</v>
      </c>
      <c r="AG292" s="771">
        <v>0</v>
      </c>
      <c r="AH292" s="771">
        <v>0</v>
      </c>
      <c r="AI292" s="771">
        <v>0</v>
      </c>
      <c r="AJ292" s="771">
        <v>0</v>
      </c>
      <c r="AK292" s="771">
        <v>0</v>
      </c>
      <c r="AL292" s="771"/>
      <c r="AM292" s="771"/>
      <c r="AN292" s="771"/>
      <c r="AO292" s="771"/>
      <c r="AP292" s="771"/>
      <c r="AQ292" s="771"/>
      <c r="AR292" s="771"/>
      <c r="AS292" s="771"/>
      <c r="AT292" s="771"/>
      <c r="AU292" s="771"/>
      <c r="AV292" s="771"/>
      <c r="AW292" s="771"/>
      <c r="AX292" s="771"/>
      <c r="AY292" s="771"/>
      <c r="AZ292" s="771"/>
      <c r="BA292" s="771"/>
      <c r="BB292" s="771"/>
      <c r="BC292" s="771"/>
      <c r="BD292" s="771"/>
      <c r="BE292" s="771"/>
      <c r="BF292" s="771"/>
      <c r="BG292" s="771"/>
      <c r="BH292" s="771"/>
      <c r="BI292" s="771"/>
      <c r="BJ292" s="771"/>
      <c r="BK292" s="771"/>
      <c r="BL292" s="771"/>
      <c r="BM292" s="771"/>
      <c r="BN292" s="771"/>
      <c r="BO292" s="771"/>
      <c r="BP292" s="771"/>
      <c r="BQ292" s="771"/>
      <c r="BR292" s="771"/>
      <c r="BS292" s="771"/>
      <c r="BT292" s="771"/>
      <c r="BU292" s="771"/>
      <c r="BV292" s="771"/>
      <c r="BW292" s="771"/>
      <c r="BX292" s="771"/>
      <c r="BY292" s="771"/>
      <c r="BZ292" s="771"/>
      <c r="CA292" s="771"/>
      <c r="CB292" s="771"/>
      <c r="CC292" s="771"/>
      <c r="CD292" s="771"/>
      <c r="CE292" s="771"/>
      <c r="CF292" s="771"/>
      <c r="CG292" s="771"/>
      <c r="CH292" s="771"/>
      <c r="CI292" s="772"/>
    </row>
    <row r="293" spans="2:89" ht="29.25" thickBot="1" x14ac:dyDescent="0.25">
      <c r="B293" s="1036" t="s">
        <v>559</v>
      </c>
      <c r="C293" s="1037" t="s">
        <v>560</v>
      </c>
      <c r="D293" s="1037" t="s">
        <v>561</v>
      </c>
      <c r="E293" s="1037" t="s">
        <v>141</v>
      </c>
      <c r="F293" s="1038">
        <v>2</v>
      </c>
      <c r="G293" s="803">
        <v>0</v>
      </c>
      <c r="H293" s="804">
        <v>0</v>
      </c>
      <c r="I293" s="804">
        <v>0</v>
      </c>
      <c r="J293" s="804">
        <v>0</v>
      </c>
      <c r="K293" s="804">
        <v>0</v>
      </c>
      <c r="L293" s="804">
        <v>0</v>
      </c>
      <c r="M293" s="805">
        <v>0</v>
      </c>
      <c r="N293" s="805">
        <v>0</v>
      </c>
      <c r="O293" s="805">
        <v>0</v>
      </c>
      <c r="P293" s="805">
        <v>0</v>
      </c>
      <c r="Q293" s="805">
        <v>0</v>
      </c>
      <c r="R293" s="805">
        <v>0</v>
      </c>
      <c r="S293" s="805">
        <v>0</v>
      </c>
      <c r="T293" s="805">
        <v>0</v>
      </c>
      <c r="U293" s="805">
        <v>0</v>
      </c>
      <c r="V293" s="805">
        <v>0</v>
      </c>
      <c r="W293" s="805">
        <v>0</v>
      </c>
      <c r="X293" s="805">
        <v>0</v>
      </c>
      <c r="Y293" s="805">
        <v>0</v>
      </c>
      <c r="Z293" s="805">
        <v>0</v>
      </c>
      <c r="AA293" s="805">
        <v>0</v>
      </c>
      <c r="AB293" s="805">
        <v>0</v>
      </c>
      <c r="AC293" s="805">
        <v>0</v>
      </c>
      <c r="AD293" s="805">
        <v>0</v>
      </c>
      <c r="AE293" s="805">
        <v>0</v>
      </c>
      <c r="AF293" s="805">
        <v>0</v>
      </c>
      <c r="AG293" s="805">
        <v>0</v>
      </c>
      <c r="AH293" s="805">
        <v>0</v>
      </c>
      <c r="AI293" s="805">
        <v>0</v>
      </c>
      <c r="AJ293" s="805">
        <v>0</v>
      </c>
      <c r="AK293" s="805">
        <v>0</v>
      </c>
      <c r="AL293" s="805"/>
      <c r="AM293" s="805"/>
      <c r="AN293" s="805"/>
      <c r="AO293" s="805"/>
      <c r="AP293" s="805"/>
      <c r="AQ293" s="805"/>
      <c r="AR293" s="805"/>
      <c r="AS293" s="805"/>
      <c r="AT293" s="805"/>
      <c r="AU293" s="805"/>
      <c r="AV293" s="805"/>
      <c r="AW293" s="805"/>
      <c r="AX293" s="805"/>
      <c r="AY293" s="805"/>
      <c r="AZ293" s="805"/>
      <c r="BA293" s="805"/>
      <c r="BB293" s="805"/>
      <c r="BC293" s="805"/>
      <c r="BD293" s="805"/>
      <c r="BE293" s="805"/>
      <c r="BF293" s="805"/>
      <c r="BG293" s="805"/>
      <c r="BH293" s="805"/>
      <c r="BI293" s="805"/>
      <c r="BJ293" s="805"/>
      <c r="BK293" s="805"/>
      <c r="BL293" s="805"/>
      <c r="BM293" s="805"/>
      <c r="BN293" s="805"/>
      <c r="BO293" s="805"/>
      <c r="BP293" s="805"/>
      <c r="BQ293" s="805"/>
      <c r="BR293" s="805"/>
      <c r="BS293" s="805"/>
      <c r="BT293" s="805"/>
      <c r="BU293" s="805"/>
      <c r="BV293" s="805"/>
      <c r="BW293" s="805"/>
      <c r="BX293" s="805"/>
      <c r="BY293" s="805"/>
      <c r="BZ293" s="805"/>
      <c r="CA293" s="805"/>
      <c r="CB293" s="805"/>
      <c r="CC293" s="805"/>
      <c r="CD293" s="805"/>
      <c r="CE293" s="805"/>
      <c r="CF293" s="805"/>
      <c r="CG293" s="805"/>
      <c r="CH293" s="805"/>
      <c r="CI293" s="806"/>
    </row>
    <row r="294" spans="2:89" ht="28.5" x14ac:dyDescent="0.2">
      <c r="B294" s="1039" t="s">
        <v>562</v>
      </c>
      <c r="C294" s="1040" t="s">
        <v>563</v>
      </c>
      <c r="D294" s="1041" t="s">
        <v>564</v>
      </c>
      <c r="E294" s="1040" t="s">
        <v>141</v>
      </c>
      <c r="F294" s="1042">
        <v>2</v>
      </c>
      <c r="G294" s="768">
        <v>0</v>
      </c>
      <c r="H294" s="769">
        <v>0</v>
      </c>
      <c r="I294" s="769">
        <v>0</v>
      </c>
      <c r="J294" s="769">
        <v>0</v>
      </c>
      <c r="K294" s="769">
        <v>0</v>
      </c>
      <c r="L294" s="769">
        <v>0</v>
      </c>
      <c r="M294" s="770">
        <v>0</v>
      </c>
      <c r="N294" s="770">
        <v>0</v>
      </c>
      <c r="O294" s="770">
        <v>0</v>
      </c>
      <c r="P294" s="770">
        <v>0</v>
      </c>
      <c r="Q294" s="770">
        <v>0</v>
      </c>
      <c r="R294" s="770">
        <v>0</v>
      </c>
      <c r="S294" s="770">
        <v>0</v>
      </c>
      <c r="T294" s="770">
        <v>0</v>
      </c>
      <c r="U294" s="770">
        <v>0</v>
      </c>
      <c r="V294" s="770">
        <v>0</v>
      </c>
      <c r="W294" s="770">
        <v>0</v>
      </c>
      <c r="X294" s="770">
        <v>0</v>
      </c>
      <c r="Y294" s="770">
        <v>0</v>
      </c>
      <c r="Z294" s="770">
        <v>0</v>
      </c>
      <c r="AA294" s="770">
        <v>0</v>
      </c>
      <c r="AB294" s="770">
        <v>0</v>
      </c>
      <c r="AC294" s="770">
        <v>0</v>
      </c>
      <c r="AD294" s="770">
        <v>0</v>
      </c>
      <c r="AE294" s="770">
        <v>0</v>
      </c>
      <c r="AF294" s="770">
        <v>0</v>
      </c>
      <c r="AG294" s="770">
        <v>0</v>
      </c>
      <c r="AH294" s="770">
        <v>0</v>
      </c>
      <c r="AI294" s="770">
        <v>0</v>
      </c>
      <c r="AJ294" s="770">
        <v>0</v>
      </c>
      <c r="AK294" s="770">
        <v>0</v>
      </c>
      <c r="AL294" s="770"/>
      <c r="AM294" s="770"/>
      <c r="AN294" s="770"/>
      <c r="AO294" s="770"/>
      <c r="AP294" s="770"/>
      <c r="AQ294" s="770"/>
      <c r="AR294" s="770"/>
      <c r="AS294" s="770"/>
      <c r="AT294" s="770"/>
      <c r="AU294" s="770"/>
      <c r="AV294" s="770"/>
      <c r="AW294" s="770"/>
      <c r="AX294" s="770"/>
      <c r="AY294" s="770"/>
      <c r="AZ294" s="770"/>
      <c r="BA294" s="770"/>
      <c r="BB294" s="770"/>
      <c r="BC294" s="770"/>
      <c r="BD294" s="770"/>
      <c r="BE294" s="770"/>
      <c r="BF294" s="770"/>
      <c r="BG294" s="770"/>
      <c r="BH294" s="770"/>
      <c r="BI294" s="770"/>
      <c r="BJ294" s="770"/>
      <c r="BK294" s="770"/>
      <c r="BL294" s="770"/>
      <c r="BM294" s="770"/>
      <c r="BN294" s="770"/>
      <c r="BO294" s="770"/>
      <c r="BP294" s="770"/>
      <c r="BQ294" s="770"/>
      <c r="BR294" s="770"/>
      <c r="BS294" s="770"/>
      <c r="BT294" s="770"/>
      <c r="BU294" s="770"/>
      <c r="BV294" s="770"/>
      <c r="BW294" s="770"/>
      <c r="BX294" s="770"/>
      <c r="BY294" s="770"/>
      <c r="BZ294" s="770"/>
      <c r="CA294" s="770"/>
      <c r="CB294" s="770"/>
      <c r="CC294" s="770"/>
      <c r="CD294" s="770"/>
      <c r="CE294" s="770"/>
      <c r="CF294" s="770"/>
      <c r="CG294" s="770"/>
      <c r="CH294" s="770"/>
      <c r="CI294" s="795"/>
    </row>
    <row r="295" spans="2:89" ht="28.5" x14ac:dyDescent="0.2">
      <c r="B295" s="1021" t="s">
        <v>565</v>
      </c>
      <c r="C295" s="1022" t="s">
        <v>566</v>
      </c>
      <c r="D295" s="1023" t="s">
        <v>567</v>
      </c>
      <c r="E295" s="1022" t="s">
        <v>141</v>
      </c>
      <c r="F295" s="1024">
        <v>2</v>
      </c>
      <c r="G295" s="776">
        <v>0</v>
      </c>
      <c r="H295" s="777">
        <v>0</v>
      </c>
      <c r="I295" s="777">
        <v>0</v>
      </c>
      <c r="J295" s="777">
        <v>0</v>
      </c>
      <c r="K295" s="777">
        <v>0</v>
      </c>
      <c r="L295" s="777">
        <v>0</v>
      </c>
      <c r="M295" s="771">
        <v>0</v>
      </c>
      <c r="N295" s="771">
        <v>0</v>
      </c>
      <c r="O295" s="771">
        <v>0</v>
      </c>
      <c r="P295" s="771">
        <v>0</v>
      </c>
      <c r="Q295" s="771">
        <v>0</v>
      </c>
      <c r="R295" s="771">
        <v>0</v>
      </c>
      <c r="S295" s="771">
        <v>0</v>
      </c>
      <c r="T295" s="771">
        <v>0</v>
      </c>
      <c r="U295" s="771">
        <v>0</v>
      </c>
      <c r="V295" s="771">
        <v>0</v>
      </c>
      <c r="W295" s="771">
        <v>0</v>
      </c>
      <c r="X295" s="771">
        <v>0</v>
      </c>
      <c r="Y295" s="771">
        <v>0</v>
      </c>
      <c r="Z295" s="771">
        <v>0</v>
      </c>
      <c r="AA295" s="771">
        <v>0</v>
      </c>
      <c r="AB295" s="771">
        <v>0</v>
      </c>
      <c r="AC295" s="771">
        <v>0</v>
      </c>
      <c r="AD295" s="771">
        <v>0</v>
      </c>
      <c r="AE295" s="771">
        <v>0</v>
      </c>
      <c r="AF295" s="771">
        <v>0</v>
      </c>
      <c r="AG295" s="771">
        <v>0</v>
      </c>
      <c r="AH295" s="771">
        <v>0</v>
      </c>
      <c r="AI295" s="771">
        <v>0</v>
      </c>
      <c r="AJ295" s="771">
        <v>0</v>
      </c>
      <c r="AK295" s="771">
        <v>0</v>
      </c>
      <c r="AL295" s="771"/>
      <c r="AM295" s="771"/>
      <c r="AN295" s="771"/>
      <c r="AO295" s="771"/>
      <c r="AP295" s="771"/>
      <c r="AQ295" s="771"/>
      <c r="AR295" s="771"/>
      <c r="AS295" s="771"/>
      <c r="AT295" s="771"/>
      <c r="AU295" s="771"/>
      <c r="AV295" s="771"/>
      <c r="AW295" s="771"/>
      <c r="AX295" s="771"/>
      <c r="AY295" s="771"/>
      <c r="AZ295" s="771"/>
      <c r="BA295" s="771"/>
      <c r="BB295" s="771"/>
      <c r="BC295" s="771"/>
      <c r="BD295" s="771"/>
      <c r="BE295" s="771"/>
      <c r="BF295" s="771"/>
      <c r="BG295" s="771"/>
      <c r="BH295" s="771"/>
      <c r="BI295" s="771"/>
      <c r="BJ295" s="771"/>
      <c r="BK295" s="771"/>
      <c r="BL295" s="771"/>
      <c r="BM295" s="771"/>
      <c r="BN295" s="771"/>
      <c r="BO295" s="771"/>
      <c r="BP295" s="771"/>
      <c r="BQ295" s="771"/>
      <c r="BR295" s="771"/>
      <c r="BS295" s="771"/>
      <c r="BT295" s="771"/>
      <c r="BU295" s="771"/>
      <c r="BV295" s="771"/>
      <c r="BW295" s="771"/>
      <c r="BX295" s="771"/>
      <c r="BY295" s="771"/>
      <c r="BZ295" s="771"/>
      <c r="CA295" s="771"/>
      <c r="CB295" s="771"/>
      <c r="CC295" s="771"/>
      <c r="CD295" s="771"/>
      <c r="CE295" s="771"/>
      <c r="CF295" s="771"/>
      <c r="CG295" s="771"/>
      <c r="CH295" s="771"/>
      <c r="CI295" s="772"/>
    </row>
    <row r="296" spans="2:89" ht="28.5" x14ac:dyDescent="0.2">
      <c r="B296" s="1021" t="s">
        <v>568</v>
      </c>
      <c r="C296" s="1022" t="s">
        <v>569</v>
      </c>
      <c r="D296" s="1023" t="s">
        <v>570</v>
      </c>
      <c r="E296" s="1022" t="s">
        <v>141</v>
      </c>
      <c r="F296" s="1024">
        <v>2</v>
      </c>
      <c r="G296" s="776">
        <v>0</v>
      </c>
      <c r="H296" s="777">
        <v>0</v>
      </c>
      <c r="I296" s="777">
        <v>0</v>
      </c>
      <c r="J296" s="777">
        <v>0</v>
      </c>
      <c r="K296" s="777">
        <v>0</v>
      </c>
      <c r="L296" s="777">
        <v>0</v>
      </c>
      <c r="M296" s="771">
        <v>0</v>
      </c>
      <c r="N296" s="771">
        <v>0</v>
      </c>
      <c r="O296" s="771">
        <v>0.02</v>
      </c>
      <c r="P296" s="771">
        <v>0.02</v>
      </c>
      <c r="Q296" s="771">
        <v>0.02</v>
      </c>
      <c r="R296" s="771">
        <v>0.02</v>
      </c>
      <c r="S296" s="771">
        <v>0.02</v>
      </c>
      <c r="T296" s="771">
        <v>0.02</v>
      </c>
      <c r="U296" s="771">
        <v>0.02</v>
      </c>
      <c r="V296" s="771">
        <v>0.02</v>
      </c>
      <c r="W296" s="771">
        <v>0.02</v>
      </c>
      <c r="X296" s="771">
        <v>0.02</v>
      </c>
      <c r="Y296" s="771">
        <v>0.02</v>
      </c>
      <c r="Z296" s="771">
        <v>0.02</v>
      </c>
      <c r="AA296" s="771">
        <v>0.02</v>
      </c>
      <c r="AB296" s="771">
        <v>0.02</v>
      </c>
      <c r="AC296" s="771">
        <v>0.02</v>
      </c>
      <c r="AD296" s="771">
        <v>0.02</v>
      </c>
      <c r="AE296" s="771">
        <v>0.02</v>
      </c>
      <c r="AF296" s="771">
        <v>0.02</v>
      </c>
      <c r="AG296" s="771">
        <v>0.02</v>
      </c>
      <c r="AH296" s="771">
        <v>0.02</v>
      </c>
      <c r="AI296" s="771">
        <v>0.02</v>
      </c>
      <c r="AJ296" s="771">
        <v>0.02</v>
      </c>
      <c r="AK296" s="771">
        <v>0.02</v>
      </c>
      <c r="AL296" s="771"/>
      <c r="AM296" s="771"/>
      <c r="AN296" s="771"/>
      <c r="AO296" s="771"/>
      <c r="AP296" s="771"/>
      <c r="AQ296" s="771"/>
      <c r="AR296" s="771"/>
      <c r="AS296" s="771"/>
      <c r="AT296" s="771"/>
      <c r="AU296" s="771"/>
      <c r="AV296" s="771"/>
      <c r="AW296" s="771"/>
      <c r="AX296" s="771"/>
      <c r="AY296" s="771"/>
      <c r="AZ296" s="771"/>
      <c r="BA296" s="771"/>
      <c r="BB296" s="771"/>
      <c r="BC296" s="771"/>
      <c r="BD296" s="771"/>
      <c r="BE296" s="771"/>
      <c r="BF296" s="771"/>
      <c r="BG296" s="771"/>
      <c r="BH296" s="771"/>
      <c r="BI296" s="771"/>
      <c r="BJ296" s="771"/>
      <c r="BK296" s="771"/>
      <c r="BL296" s="771"/>
      <c r="BM296" s="771"/>
      <c r="BN296" s="771"/>
      <c r="BO296" s="771"/>
      <c r="BP296" s="771"/>
      <c r="BQ296" s="771"/>
      <c r="BR296" s="771"/>
      <c r="BS296" s="771"/>
      <c r="BT296" s="771"/>
      <c r="BU296" s="771"/>
      <c r="BV296" s="771"/>
      <c r="BW296" s="771"/>
      <c r="BX296" s="771"/>
      <c r="BY296" s="771"/>
      <c r="BZ296" s="771"/>
      <c r="CA296" s="771"/>
      <c r="CB296" s="771"/>
      <c r="CC296" s="771"/>
      <c r="CD296" s="771"/>
      <c r="CE296" s="771"/>
      <c r="CF296" s="771"/>
      <c r="CG296" s="771"/>
      <c r="CH296" s="771"/>
      <c r="CI296" s="772"/>
    </row>
    <row r="297" spans="2:89" ht="28.5" x14ac:dyDescent="0.2">
      <c r="B297" s="1021" t="s">
        <v>571</v>
      </c>
      <c r="C297" s="1022" t="s">
        <v>572</v>
      </c>
      <c r="D297" s="1023" t="s">
        <v>573</v>
      </c>
      <c r="E297" s="1022" t="s">
        <v>141</v>
      </c>
      <c r="F297" s="1024">
        <v>2</v>
      </c>
      <c r="G297" s="776">
        <v>0</v>
      </c>
      <c r="H297" s="777">
        <v>0</v>
      </c>
      <c r="I297" s="777">
        <v>0</v>
      </c>
      <c r="J297" s="777">
        <v>0</v>
      </c>
      <c r="K297" s="777">
        <v>0</v>
      </c>
      <c r="L297" s="777">
        <v>0</v>
      </c>
      <c r="M297" s="771">
        <v>0</v>
      </c>
      <c r="N297" s="771">
        <v>0</v>
      </c>
      <c r="O297" s="771">
        <v>-0.04</v>
      </c>
      <c r="P297" s="771">
        <v>-0.04</v>
      </c>
      <c r="Q297" s="771">
        <v>-0.04</v>
      </c>
      <c r="R297" s="771">
        <v>-0.04</v>
      </c>
      <c r="S297" s="771">
        <v>-0.04</v>
      </c>
      <c r="T297" s="771">
        <v>-0.04</v>
      </c>
      <c r="U297" s="771">
        <v>-0.04</v>
      </c>
      <c r="V297" s="771">
        <v>-0.04</v>
      </c>
      <c r="W297" s="771">
        <v>-0.04</v>
      </c>
      <c r="X297" s="771">
        <v>-0.04</v>
      </c>
      <c r="Y297" s="771">
        <v>-0.04</v>
      </c>
      <c r="Z297" s="771">
        <v>-0.04</v>
      </c>
      <c r="AA297" s="771">
        <v>-0.04</v>
      </c>
      <c r="AB297" s="771">
        <v>-0.04</v>
      </c>
      <c r="AC297" s="771">
        <v>-0.04</v>
      </c>
      <c r="AD297" s="771">
        <v>-0.04</v>
      </c>
      <c r="AE297" s="771">
        <v>-0.04</v>
      </c>
      <c r="AF297" s="771">
        <v>-0.04</v>
      </c>
      <c r="AG297" s="771">
        <v>-0.04</v>
      </c>
      <c r="AH297" s="771">
        <v>-0.04</v>
      </c>
      <c r="AI297" s="771">
        <v>-0.04</v>
      </c>
      <c r="AJ297" s="771">
        <v>-0.04</v>
      </c>
      <c r="AK297" s="771">
        <v>-0.04</v>
      </c>
      <c r="AL297" s="771"/>
      <c r="AM297" s="771"/>
      <c r="AN297" s="771"/>
      <c r="AO297" s="771"/>
      <c r="AP297" s="771"/>
      <c r="AQ297" s="771"/>
      <c r="AR297" s="771"/>
      <c r="AS297" s="771"/>
      <c r="AT297" s="771"/>
      <c r="AU297" s="771"/>
      <c r="AV297" s="771"/>
      <c r="AW297" s="771"/>
      <c r="AX297" s="771"/>
      <c r="AY297" s="771"/>
      <c r="AZ297" s="771"/>
      <c r="BA297" s="771"/>
      <c r="BB297" s="771"/>
      <c r="BC297" s="771"/>
      <c r="BD297" s="771"/>
      <c r="BE297" s="771"/>
      <c r="BF297" s="771"/>
      <c r="BG297" s="771"/>
      <c r="BH297" s="771"/>
      <c r="BI297" s="771"/>
      <c r="BJ297" s="771"/>
      <c r="BK297" s="771"/>
      <c r="BL297" s="771"/>
      <c r="BM297" s="771"/>
      <c r="BN297" s="771"/>
      <c r="BO297" s="771"/>
      <c r="BP297" s="771"/>
      <c r="BQ297" s="771"/>
      <c r="BR297" s="771"/>
      <c r="BS297" s="771"/>
      <c r="BT297" s="771"/>
      <c r="BU297" s="771"/>
      <c r="BV297" s="771"/>
      <c r="BW297" s="771"/>
      <c r="BX297" s="771"/>
      <c r="BY297" s="771"/>
      <c r="BZ297" s="771"/>
      <c r="CA297" s="771"/>
      <c r="CB297" s="771"/>
      <c r="CC297" s="771"/>
      <c r="CD297" s="771"/>
      <c r="CE297" s="771"/>
      <c r="CF297" s="771"/>
      <c r="CG297" s="771"/>
      <c r="CH297" s="771"/>
      <c r="CI297" s="772"/>
    </row>
    <row r="298" spans="2:89" ht="28.5" x14ac:dyDescent="0.2">
      <c r="B298" s="1021" t="s">
        <v>574</v>
      </c>
      <c r="C298" s="1022" t="s">
        <v>575</v>
      </c>
      <c r="D298" s="1023" t="s">
        <v>576</v>
      </c>
      <c r="E298" s="1022" t="s">
        <v>141</v>
      </c>
      <c r="F298" s="1024">
        <v>2</v>
      </c>
      <c r="G298" s="776">
        <v>0</v>
      </c>
      <c r="H298" s="777">
        <v>0</v>
      </c>
      <c r="I298" s="777">
        <v>0</v>
      </c>
      <c r="J298" s="777">
        <v>0</v>
      </c>
      <c r="K298" s="777">
        <v>0</v>
      </c>
      <c r="L298" s="777">
        <v>0</v>
      </c>
      <c r="M298" s="771">
        <v>0</v>
      </c>
      <c r="N298" s="771">
        <v>0</v>
      </c>
      <c r="O298" s="771">
        <v>0</v>
      </c>
      <c r="P298" s="771">
        <v>0</v>
      </c>
      <c r="Q298" s="771">
        <v>0</v>
      </c>
      <c r="R298" s="771">
        <v>0</v>
      </c>
      <c r="S298" s="771">
        <v>0</v>
      </c>
      <c r="T298" s="771">
        <v>0</v>
      </c>
      <c r="U298" s="771">
        <v>0</v>
      </c>
      <c r="V298" s="771">
        <v>0</v>
      </c>
      <c r="W298" s="771">
        <v>0</v>
      </c>
      <c r="X298" s="771">
        <v>0</v>
      </c>
      <c r="Y298" s="771">
        <v>0</v>
      </c>
      <c r="Z298" s="771">
        <v>0</v>
      </c>
      <c r="AA298" s="771">
        <v>0</v>
      </c>
      <c r="AB298" s="771">
        <v>0</v>
      </c>
      <c r="AC298" s="771">
        <v>0</v>
      </c>
      <c r="AD298" s="771">
        <v>0</v>
      </c>
      <c r="AE298" s="771">
        <v>0</v>
      </c>
      <c r="AF298" s="771">
        <v>0</v>
      </c>
      <c r="AG298" s="771">
        <v>0</v>
      </c>
      <c r="AH298" s="771">
        <v>0</v>
      </c>
      <c r="AI298" s="771">
        <v>0</v>
      </c>
      <c r="AJ298" s="771">
        <v>0</v>
      </c>
      <c r="AK298" s="771">
        <v>0</v>
      </c>
      <c r="AL298" s="771"/>
      <c r="AM298" s="771"/>
      <c r="AN298" s="771"/>
      <c r="AO298" s="771"/>
      <c r="AP298" s="771"/>
      <c r="AQ298" s="771"/>
      <c r="AR298" s="771"/>
      <c r="AS298" s="771"/>
      <c r="AT298" s="771"/>
      <c r="AU298" s="771"/>
      <c r="AV298" s="771"/>
      <c r="AW298" s="771"/>
      <c r="AX298" s="771"/>
      <c r="AY298" s="771"/>
      <c r="AZ298" s="771"/>
      <c r="BA298" s="771"/>
      <c r="BB298" s="771"/>
      <c r="BC298" s="771"/>
      <c r="BD298" s="771"/>
      <c r="BE298" s="771"/>
      <c r="BF298" s="771"/>
      <c r="BG298" s="771"/>
      <c r="BH298" s="771"/>
      <c r="BI298" s="771"/>
      <c r="BJ298" s="771"/>
      <c r="BK298" s="771"/>
      <c r="BL298" s="771"/>
      <c r="BM298" s="771"/>
      <c r="BN298" s="771"/>
      <c r="BO298" s="771"/>
      <c r="BP298" s="771"/>
      <c r="BQ298" s="771"/>
      <c r="BR298" s="771"/>
      <c r="BS298" s="771"/>
      <c r="BT298" s="771"/>
      <c r="BU298" s="771"/>
      <c r="BV298" s="771"/>
      <c r="BW298" s="771"/>
      <c r="BX298" s="771"/>
      <c r="BY298" s="771"/>
      <c r="BZ298" s="771"/>
      <c r="CA298" s="771"/>
      <c r="CB298" s="771"/>
      <c r="CC298" s="771"/>
      <c r="CD298" s="771"/>
      <c r="CE298" s="771"/>
      <c r="CF298" s="771"/>
      <c r="CG298" s="771"/>
      <c r="CH298" s="771"/>
      <c r="CI298" s="772"/>
    </row>
    <row r="299" spans="2:89" x14ac:dyDescent="0.2">
      <c r="B299" s="1043" t="s">
        <v>577</v>
      </c>
      <c r="C299" s="1044" t="s">
        <v>578</v>
      </c>
      <c r="D299" s="1044" t="s">
        <v>579</v>
      </c>
      <c r="E299" s="1044" t="s">
        <v>141</v>
      </c>
      <c r="F299" s="1045">
        <v>2</v>
      </c>
      <c r="G299" s="803">
        <v>0</v>
      </c>
      <c r="H299" s="804">
        <v>0</v>
      </c>
      <c r="I299" s="804">
        <v>0</v>
      </c>
      <c r="J299" s="804">
        <v>0</v>
      </c>
      <c r="K299" s="804">
        <v>0</v>
      </c>
      <c r="L299" s="804">
        <v>-0.13500000000000001</v>
      </c>
      <c r="M299" s="805">
        <v>-0.14799999999999999</v>
      </c>
      <c r="N299" s="805">
        <v>-0.16</v>
      </c>
      <c r="O299" s="805">
        <v>-0.17199999999999999</v>
      </c>
      <c r="P299" s="805">
        <v>-0.185</v>
      </c>
      <c r="Q299" s="805">
        <v>-0.19700000000000001</v>
      </c>
      <c r="R299" s="805">
        <v>-0.221</v>
      </c>
      <c r="S299" s="805">
        <v>-0.246</v>
      </c>
      <c r="T299" s="805">
        <v>-0.27100000000000002</v>
      </c>
      <c r="U299" s="805">
        <v>-0.29499999999999998</v>
      </c>
      <c r="V299" s="805">
        <v>-0.32</v>
      </c>
      <c r="W299" s="805">
        <v>-0.35699999999999998</v>
      </c>
      <c r="X299" s="805">
        <v>-0.38100000000000001</v>
      </c>
      <c r="Y299" s="805">
        <v>-0.40600000000000003</v>
      </c>
      <c r="Z299" s="805">
        <v>-0.43099999999999999</v>
      </c>
      <c r="AA299" s="805">
        <v>-0.45500000000000002</v>
      </c>
      <c r="AB299" s="805">
        <v>-0.49199999999999999</v>
      </c>
      <c r="AC299" s="805">
        <v>-0.49199999999999999</v>
      </c>
      <c r="AD299" s="805">
        <v>-0.504</v>
      </c>
      <c r="AE299" s="805">
        <v>-0.51700000000000002</v>
      </c>
      <c r="AF299" s="805">
        <v>-0.52900000000000003</v>
      </c>
      <c r="AG299" s="805">
        <v>-0.55400000000000005</v>
      </c>
      <c r="AH299" s="805">
        <v>-0.56599999999999995</v>
      </c>
      <c r="AI299" s="805">
        <v>-0.57799999999999996</v>
      </c>
      <c r="AJ299" s="805">
        <v>-0.59</v>
      </c>
      <c r="AK299" s="805">
        <v>-0.60299999999999998</v>
      </c>
      <c r="AL299" s="805"/>
      <c r="AM299" s="805"/>
      <c r="AN299" s="805"/>
      <c r="AO299" s="805"/>
      <c r="AP299" s="805"/>
      <c r="AQ299" s="805"/>
      <c r="AR299" s="805"/>
      <c r="AS299" s="805"/>
      <c r="AT299" s="805"/>
      <c r="AU299" s="805"/>
      <c r="AV299" s="805"/>
      <c r="AW299" s="805"/>
      <c r="AX299" s="805"/>
      <c r="AY299" s="805"/>
      <c r="AZ299" s="805"/>
      <c r="BA299" s="805"/>
      <c r="BB299" s="805"/>
      <c r="BC299" s="805"/>
      <c r="BD299" s="805"/>
      <c r="BE299" s="805"/>
      <c r="BF299" s="805"/>
      <c r="BG299" s="805"/>
      <c r="BH299" s="805"/>
      <c r="BI299" s="805"/>
      <c r="BJ299" s="805"/>
      <c r="BK299" s="805"/>
      <c r="BL299" s="805"/>
      <c r="BM299" s="805"/>
      <c r="BN299" s="805"/>
      <c r="BO299" s="805"/>
      <c r="BP299" s="805"/>
      <c r="BQ299" s="805"/>
      <c r="BR299" s="805"/>
      <c r="BS299" s="805"/>
      <c r="BT299" s="805"/>
      <c r="BU299" s="805"/>
      <c r="BV299" s="805"/>
      <c r="BW299" s="805"/>
      <c r="BX299" s="805"/>
      <c r="BY299" s="805"/>
      <c r="BZ299" s="805"/>
      <c r="CA299" s="805"/>
      <c r="CB299" s="805"/>
      <c r="CC299" s="805"/>
      <c r="CD299" s="805"/>
      <c r="CE299" s="805"/>
      <c r="CF299" s="805"/>
      <c r="CG299" s="805"/>
      <c r="CH299" s="805"/>
      <c r="CI299" s="806"/>
    </row>
    <row r="300" spans="2:89" ht="15.75" thickBot="1" x14ac:dyDescent="0.25">
      <c r="B300" s="814"/>
      <c r="C300" s="814"/>
      <c r="D300" s="814"/>
      <c r="E300" s="814"/>
      <c r="F300" s="757"/>
      <c r="G300" s="758"/>
      <c r="H300" s="758"/>
      <c r="I300" s="758"/>
      <c r="J300" s="758"/>
      <c r="K300" s="758"/>
      <c r="L300" s="758"/>
      <c r="M300" s="758"/>
      <c r="N300" s="758"/>
      <c r="O300" s="758"/>
      <c r="P300" s="758"/>
      <c r="Q300" s="758"/>
      <c r="R300" s="758"/>
      <c r="S300" s="758"/>
      <c r="T300" s="758"/>
      <c r="U300" s="758"/>
      <c r="V300" s="758"/>
      <c r="W300" s="758"/>
      <c r="X300" s="758"/>
      <c r="Y300" s="758"/>
      <c r="Z300" s="758"/>
      <c r="AA300" s="758"/>
      <c r="AB300" s="758"/>
      <c r="AC300" s="758"/>
      <c r="AD300" s="758"/>
      <c r="AE300" s="758"/>
      <c r="AF300" s="758"/>
      <c r="AG300" s="758"/>
      <c r="AH300" s="758"/>
      <c r="AI300" s="758"/>
      <c r="AJ300" s="758"/>
      <c r="AK300" s="758"/>
      <c r="AL300" s="758"/>
      <c r="AM300" s="758"/>
      <c r="AN300" s="758"/>
      <c r="AO300" s="758"/>
      <c r="AP300" s="758"/>
      <c r="AQ300" s="758"/>
      <c r="AR300" s="758"/>
      <c r="AS300" s="758"/>
      <c r="AT300" s="758"/>
      <c r="AU300" s="758"/>
      <c r="AV300" s="758"/>
      <c r="AW300" s="758"/>
      <c r="AX300" s="758"/>
      <c r="AY300" s="758"/>
      <c r="AZ300" s="758"/>
      <c r="BA300" s="758"/>
      <c r="BB300" s="758"/>
      <c r="BC300" s="758"/>
      <c r="BD300" s="758"/>
      <c r="BE300" s="758"/>
      <c r="BF300" s="758"/>
      <c r="BG300" s="758"/>
      <c r="BH300" s="758"/>
      <c r="BI300" s="758"/>
      <c r="BJ300" s="758"/>
      <c r="BK300" s="758"/>
      <c r="BL300" s="758"/>
      <c r="BM300" s="758"/>
      <c r="BN300" s="758"/>
      <c r="BO300" s="758"/>
      <c r="BP300" s="758"/>
      <c r="BQ300" s="758"/>
      <c r="BR300" s="758"/>
      <c r="BS300" s="758"/>
      <c r="BT300" s="758"/>
      <c r="BU300" s="758"/>
      <c r="BV300" s="758"/>
      <c r="BW300" s="758"/>
      <c r="BX300" s="758"/>
      <c r="BY300" s="758"/>
      <c r="BZ300" s="758"/>
      <c r="CA300" s="758"/>
      <c r="CB300" s="758"/>
      <c r="CC300" s="758"/>
      <c r="CD300" s="758"/>
      <c r="CE300" s="758"/>
      <c r="CF300" s="758"/>
      <c r="CG300" s="758"/>
      <c r="CH300" s="758"/>
      <c r="CI300" s="758"/>
      <c r="CJ300" s="1196"/>
    </row>
    <row r="301" spans="2:89" ht="15.75" thickBot="1" x14ac:dyDescent="0.25">
      <c r="B301" s="1007" t="s">
        <v>690</v>
      </c>
      <c r="C301" s="618"/>
      <c r="D301" s="619"/>
      <c r="E301" s="619"/>
      <c r="F301" s="619"/>
      <c r="G301" s="619"/>
      <c r="H301" s="619"/>
      <c r="I301" s="619"/>
      <c r="J301" s="619"/>
      <c r="K301" s="619"/>
      <c r="L301" s="619"/>
      <c r="M301" s="619"/>
      <c r="N301" s="619"/>
      <c r="O301" s="619"/>
      <c r="P301" s="619"/>
      <c r="Q301" s="619"/>
      <c r="R301" s="619"/>
      <c r="S301" s="619"/>
      <c r="T301" s="619"/>
      <c r="U301" s="619"/>
      <c r="V301" s="619"/>
      <c r="W301" s="619"/>
      <c r="X301" s="619"/>
      <c r="Y301" s="619"/>
      <c r="Z301" s="619"/>
      <c r="AA301" s="619"/>
      <c r="AB301" s="619"/>
      <c r="AC301" s="619"/>
      <c r="AD301" s="619"/>
      <c r="AE301" s="619"/>
      <c r="AF301" s="619"/>
      <c r="AG301" s="619"/>
      <c r="AH301" s="619"/>
      <c r="AI301" s="619"/>
      <c r="AJ301" s="619"/>
      <c r="AK301" s="619"/>
      <c r="AL301" s="619"/>
      <c r="AM301" s="619"/>
      <c r="AN301" s="619"/>
      <c r="AO301" s="619"/>
      <c r="AP301" s="619"/>
      <c r="AQ301" s="619"/>
      <c r="AR301" s="619"/>
      <c r="AS301" s="619"/>
      <c r="AT301" s="619"/>
      <c r="AU301" s="619"/>
      <c r="AV301" s="619"/>
      <c r="AW301" s="619"/>
      <c r="AX301" s="619"/>
      <c r="AY301" s="619"/>
      <c r="AZ301" s="619"/>
      <c r="BA301" s="619"/>
      <c r="BB301" s="619"/>
      <c r="BC301" s="619"/>
      <c r="BD301" s="619"/>
      <c r="BE301" s="619"/>
      <c r="BF301" s="619"/>
      <c r="BG301" s="619"/>
      <c r="BH301" s="619"/>
      <c r="BI301" s="619"/>
      <c r="BJ301" s="619"/>
      <c r="BK301" s="619"/>
      <c r="BL301" s="619"/>
      <c r="BM301" s="619"/>
      <c r="BN301" s="619"/>
      <c r="BO301" s="619"/>
      <c r="BP301" s="619"/>
      <c r="BQ301" s="619"/>
      <c r="BR301" s="619"/>
      <c r="BS301" s="619"/>
      <c r="BT301" s="619"/>
      <c r="BU301" s="619"/>
      <c r="BV301" s="619"/>
      <c r="BW301" s="619"/>
      <c r="BX301" s="619"/>
      <c r="BY301" s="619"/>
      <c r="BZ301" s="619"/>
      <c r="CA301" s="619"/>
      <c r="CB301" s="619"/>
      <c r="CC301" s="619"/>
      <c r="CD301" s="619"/>
      <c r="CE301" s="619"/>
      <c r="CF301" s="619"/>
      <c r="CG301" s="619"/>
      <c r="CH301" s="619"/>
      <c r="CI301" s="619"/>
    </row>
    <row r="302" spans="2:89" ht="15.75" thickBot="1" x14ac:dyDescent="0.25">
      <c r="B302" s="1046" t="s">
        <v>347</v>
      </c>
      <c r="C302" s="1047" t="s">
        <v>110</v>
      </c>
      <c r="D302" s="1047" t="s">
        <v>63</v>
      </c>
      <c r="E302" s="1047" t="s">
        <v>111</v>
      </c>
      <c r="F302" s="1048" t="s">
        <v>112</v>
      </c>
      <c r="G302" s="1046" t="s">
        <v>113</v>
      </c>
      <c r="H302" s="1046" t="s">
        <v>114</v>
      </c>
      <c r="I302" s="1046" t="s">
        <v>115</v>
      </c>
      <c r="J302" s="1046" t="s">
        <v>116</v>
      </c>
      <c r="K302" s="1046" t="s">
        <v>117</v>
      </c>
      <c r="L302" s="1046" t="s">
        <v>118</v>
      </c>
      <c r="M302" s="1047" t="s">
        <v>119</v>
      </c>
      <c r="N302" s="1047" t="s">
        <v>120</v>
      </c>
      <c r="O302" s="1047" t="s">
        <v>121</v>
      </c>
      <c r="P302" s="1047" t="s">
        <v>122</v>
      </c>
      <c r="Q302" s="1047" t="s">
        <v>123</v>
      </c>
      <c r="R302" s="1047" t="s">
        <v>124</v>
      </c>
      <c r="S302" s="1047" t="s">
        <v>153</v>
      </c>
      <c r="T302" s="1047" t="s">
        <v>154</v>
      </c>
      <c r="U302" s="1047" t="s">
        <v>155</v>
      </c>
      <c r="V302" s="1047" t="s">
        <v>156</v>
      </c>
      <c r="W302" s="1047" t="s">
        <v>125</v>
      </c>
      <c r="X302" s="1047" t="s">
        <v>157</v>
      </c>
      <c r="Y302" s="1047" t="s">
        <v>158</v>
      </c>
      <c r="Z302" s="1047" t="s">
        <v>159</v>
      </c>
      <c r="AA302" s="1047" t="s">
        <v>160</v>
      </c>
      <c r="AB302" s="1047" t="s">
        <v>126</v>
      </c>
      <c r="AC302" s="1047" t="s">
        <v>161</v>
      </c>
      <c r="AD302" s="1047" t="s">
        <v>162</v>
      </c>
      <c r="AE302" s="1047" t="s">
        <v>163</v>
      </c>
      <c r="AF302" s="1047" t="s">
        <v>164</v>
      </c>
      <c r="AG302" s="1047" t="s">
        <v>127</v>
      </c>
      <c r="AH302" s="1047" t="s">
        <v>165</v>
      </c>
      <c r="AI302" s="1047" t="s">
        <v>166</v>
      </c>
      <c r="AJ302" s="1047" t="s">
        <v>167</v>
      </c>
      <c r="AK302" s="1047" t="s">
        <v>168</v>
      </c>
      <c r="AL302" s="1047" t="s">
        <v>128</v>
      </c>
      <c r="AM302" s="1047" t="s">
        <v>169</v>
      </c>
      <c r="AN302" s="1047" t="s">
        <v>170</v>
      </c>
      <c r="AO302" s="1047" t="s">
        <v>171</v>
      </c>
      <c r="AP302" s="1047" t="s">
        <v>172</v>
      </c>
      <c r="AQ302" s="1047" t="s">
        <v>129</v>
      </c>
      <c r="AR302" s="1047" t="s">
        <v>173</v>
      </c>
      <c r="AS302" s="1047" t="s">
        <v>174</v>
      </c>
      <c r="AT302" s="1047" t="s">
        <v>175</v>
      </c>
      <c r="AU302" s="1047" t="s">
        <v>176</v>
      </c>
      <c r="AV302" s="1047" t="s">
        <v>130</v>
      </c>
      <c r="AW302" s="1047" t="s">
        <v>177</v>
      </c>
      <c r="AX302" s="1047" t="s">
        <v>178</v>
      </c>
      <c r="AY302" s="1047" t="s">
        <v>179</v>
      </c>
      <c r="AZ302" s="1047" t="s">
        <v>180</v>
      </c>
      <c r="BA302" s="1047" t="s">
        <v>131</v>
      </c>
      <c r="BB302" s="1047" t="s">
        <v>181</v>
      </c>
      <c r="BC302" s="1047" t="s">
        <v>182</v>
      </c>
      <c r="BD302" s="1047" t="s">
        <v>183</v>
      </c>
      <c r="BE302" s="1047" t="s">
        <v>184</v>
      </c>
      <c r="BF302" s="1047" t="s">
        <v>132</v>
      </c>
      <c r="BG302" s="1047" t="s">
        <v>185</v>
      </c>
      <c r="BH302" s="1047" t="s">
        <v>186</v>
      </c>
      <c r="BI302" s="1047" t="s">
        <v>187</v>
      </c>
      <c r="BJ302" s="1047" t="s">
        <v>188</v>
      </c>
      <c r="BK302" s="1047" t="s">
        <v>133</v>
      </c>
      <c r="BL302" s="1047" t="s">
        <v>189</v>
      </c>
      <c r="BM302" s="1047" t="s">
        <v>190</v>
      </c>
      <c r="BN302" s="1047" t="s">
        <v>191</v>
      </c>
      <c r="BO302" s="1047" t="s">
        <v>192</v>
      </c>
      <c r="BP302" s="1047" t="s">
        <v>134</v>
      </c>
      <c r="BQ302" s="1047" t="s">
        <v>193</v>
      </c>
      <c r="BR302" s="1047" t="s">
        <v>194</v>
      </c>
      <c r="BS302" s="1047" t="s">
        <v>195</v>
      </c>
      <c r="BT302" s="1047" t="s">
        <v>196</v>
      </c>
      <c r="BU302" s="1047" t="s">
        <v>135</v>
      </c>
      <c r="BV302" s="1047" t="s">
        <v>197</v>
      </c>
      <c r="BW302" s="1047" t="s">
        <v>198</v>
      </c>
      <c r="BX302" s="1047" t="s">
        <v>199</v>
      </c>
      <c r="BY302" s="1047" t="s">
        <v>200</v>
      </c>
      <c r="BZ302" s="1047" t="s">
        <v>136</v>
      </c>
      <c r="CA302" s="1047" t="s">
        <v>201</v>
      </c>
      <c r="CB302" s="1047" t="s">
        <v>202</v>
      </c>
      <c r="CC302" s="1047" t="s">
        <v>203</v>
      </c>
      <c r="CD302" s="1047" t="s">
        <v>204</v>
      </c>
      <c r="CE302" s="1047" t="s">
        <v>137</v>
      </c>
      <c r="CF302" s="1047" t="s">
        <v>205</v>
      </c>
      <c r="CG302" s="1047" t="s">
        <v>206</v>
      </c>
      <c r="CH302" s="1047" t="s">
        <v>207</v>
      </c>
      <c r="CI302" s="1048" t="s">
        <v>208</v>
      </c>
      <c r="CK302" s="825"/>
    </row>
    <row r="303" spans="2:89" x14ac:dyDescent="0.2">
      <c r="B303" s="1049" t="s">
        <v>581</v>
      </c>
      <c r="C303" s="1050" t="s">
        <v>349</v>
      </c>
      <c r="D303" s="1041" t="s">
        <v>78</v>
      </c>
      <c r="E303" s="1051" t="s">
        <v>141</v>
      </c>
      <c r="F303" s="1052">
        <v>2</v>
      </c>
      <c r="G303" s="628">
        <v>6.52</v>
      </c>
      <c r="H303" s="628">
        <v>6.34</v>
      </c>
      <c r="I303" s="628">
        <v>5.81</v>
      </c>
      <c r="J303" s="628">
        <v>7.2380999999999993</v>
      </c>
      <c r="K303" s="628">
        <v>6.8361000000000001</v>
      </c>
      <c r="L303" s="628">
        <v>6.5802000000000005</v>
      </c>
      <c r="M303" s="823">
        <v>6.6082000000000001</v>
      </c>
      <c r="N303" s="823">
        <v>6.6362000000000005</v>
      </c>
      <c r="O303" s="823">
        <v>6.6620000000000008</v>
      </c>
      <c r="P303" s="823">
        <v>6.6627999999999998</v>
      </c>
      <c r="Q303" s="823">
        <v>6.6386000000000003</v>
      </c>
      <c r="R303" s="823">
        <v>6.6421000000000001</v>
      </c>
      <c r="S303" s="823">
        <v>6.6256000000000004</v>
      </c>
      <c r="T303" s="823">
        <v>6.6391000000000009</v>
      </c>
      <c r="U303" s="823">
        <v>6.6026000000000007</v>
      </c>
      <c r="V303" s="823">
        <v>6.6011000000000006</v>
      </c>
      <c r="W303" s="823">
        <v>6.577300000000001</v>
      </c>
      <c r="X303" s="823">
        <v>6.5908000000000015</v>
      </c>
      <c r="Y303" s="823">
        <v>6.5893000000000015</v>
      </c>
      <c r="Z303" s="823">
        <v>6.5528000000000013</v>
      </c>
      <c r="AA303" s="823">
        <v>6.556300000000002</v>
      </c>
      <c r="AB303" s="823">
        <v>6.517500000000001</v>
      </c>
      <c r="AC303" s="823">
        <v>6.5656000000000025</v>
      </c>
      <c r="AD303" s="823">
        <v>6.5414000000000012</v>
      </c>
      <c r="AE303" s="823">
        <v>6.5422000000000029</v>
      </c>
      <c r="AF303" s="823">
        <v>6.5530000000000017</v>
      </c>
      <c r="AG303" s="823">
        <v>6.5415000000000028</v>
      </c>
      <c r="AH303" s="823">
        <v>6.567300000000003</v>
      </c>
      <c r="AI303" s="823">
        <v>6.5781000000000027</v>
      </c>
      <c r="AJ303" s="823">
        <v>6.5539000000000023</v>
      </c>
      <c r="AK303" s="823">
        <v>6.5697000000000028</v>
      </c>
      <c r="AL303" s="823"/>
      <c r="AM303" s="823"/>
      <c r="AN303" s="823"/>
      <c r="AO303" s="823"/>
      <c r="AP303" s="823"/>
      <c r="AQ303" s="823"/>
      <c r="AR303" s="823"/>
      <c r="AS303" s="823"/>
      <c r="AT303" s="823"/>
      <c r="AU303" s="823"/>
      <c r="AV303" s="823"/>
      <c r="AW303" s="823"/>
      <c r="AX303" s="823"/>
      <c r="AY303" s="823"/>
      <c r="AZ303" s="823"/>
      <c r="BA303" s="823"/>
      <c r="BB303" s="823"/>
      <c r="BC303" s="823"/>
      <c r="BD303" s="823"/>
      <c r="BE303" s="823"/>
      <c r="BF303" s="823"/>
      <c r="BG303" s="823"/>
      <c r="BH303" s="823"/>
      <c r="BI303" s="823"/>
      <c r="BJ303" s="823"/>
      <c r="BK303" s="823"/>
      <c r="BL303" s="823"/>
      <c r="BM303" s="823"/>
      <c r="BN303" s="823"/>
      <c r="BO303" s="823"/>
      <c r="BP303" s="823"/>
      <c r="BQ303" s="823"/>
      <c r="BR303" s="823"/>
      <c r="BS303" s="823"/>
      <c r="BT303" s="823"/>
      <c r="BU303" s="823"/>
      <c r="BV303" s="823"/>
      <c r="BW303" s="823"/>
      <c r="BX303" s="823"/>
      <c r="BY303" s="823"/>
      <c r="BZ303" s="823"/>
      <c r="CA303" s="823"/>
      <c r="CB303" s="823"/>
      <c r="CC303" s="823"/>
      <c r="CD303" s="823"/>
      <c r="CE303" s="823"/>
      <c r="CF303" s="823"/>
      <c r="CG303" s="823"/>
      <c r="CH303" s="823"/>
      <c r="CI303" s="824"/>
      <c r="CK303" s="825"/>
    </row>
    <row r="304" spans="2:89" x14ac:dyDescent="0.2">
      <c r="B304" s="1053" t="s">
        <v>582</v>
      </c>
      <c r="C304" s="1020" t="s">
        <v>583</v>
      </c>
      <c r="D304" s="1023" t="s">
        <v>584</v>
      </c>
      <c r="E304" s="1054" t="s">
        <v>141</v>
      </c>
      <c r="F304" s="1055">
        <v>2</v>
      </c>
      <c r="G304" s="911">
        <f t="shared" ref="G304:AL304" si="191">G206+G276</f>
        <v>0</v>
      </c>
      <c r="H304" s="911">
        <f t="shared" si="191"/>
        <v>0</v>
      </c>
      <c r="I304" s="911">
        <f t="shared" si="191"/>
        <v>0</v>
      </c>
      <c r="J304" s="911">
        <f t="shared" si="191"/>
        <v>0</v>
      </c>
      <c r="K304" s="911">
        <f t="shared" si="191"/>
        <v>0</v>
      </c>
      <c r="L304" s="911">
        <f t="shared" si="191"/>
        <v>0</v>
      </c>
      <c r="M304" s="911">
        <f t="shared" si="191"/>
        <v>0</v>
      </c>
      <c r="N304" s="911">
        <f t="shared" si="191"/>
        <v>0</v>
      </c>
      <c r="O304" s="911">
        <f t="shared" si="191"/>
        <v>0</v>
      </c>
      <c r="P304" s="911">
        <f t="shared" si="191"/>
        <v>0</v>
      </c>
      <c r="Q304" s="911">
        <f t="shared" si="191"/>
        <v>0</v>
      </c>
      <c r="R304" s="911">
        <f t="shared" si="191"/>
        <v>0</v>
      </c>
      <c r="S304" s="911">
        <f t="shared" si="191"/>
        <v>0</v>
      </c>
      <c r="T304" s="911">
        <f t="shared" si="191"/>
        <v>0</v>
      </c>
      <c r="U304" s="911">
        <f t="shared" si="191"/>
        <v>0</v>
      </c>
      <c r="V304" s="911">
        <f t="shared" si="191"/>
        <v>0</v>
      </c>
      <c r="W304" s="911">
        <f t="shared" si="191"/>
        <v>0</v>
      </c>
      <c r="X304" s="911">
        <f t="shared" si="191"/>
        <v>0</v>
      </c>
      <c r="Y304" s="911">
        <f t="shared" si="191"/>
        <v>0</v>
      </c>
      <c r="Z304" s="911">
        <f t="shared" si="191"/>
        <v>0</v>
      </c>
      <c r="AA304" s="911">
        <f t="shared" si="191"/>
        <v>0</v>
      </c>
      <c r="AB304" s="911">
        <f t="shared" si="191"/>
        <v>0</v>
      </c>
      <c r="AC304" s="911">
        <f t="shared" si="191"/>
        <v>0</v>
      </c>
      <c r="AD304" s="911">
        <f t="shared" si="191"/>
        <v>0</v>
      </c>
      <c r="AE304" s="911">
        <f t="shared" si="191"/>
        <v>0</v>
      </c>
      <c r="AF304" s="911">
        <f t="shared" si="191"/>
        <v>0</v>
      </c>
      <c r="AG304" s="911">
        <f t="shared" si="191"/>
        <v>0</v>
      </c>
      <c r="AH304" s="911">
        <f t="shared" si="191"/>
        <v>0</v>
      </c>
      <c r="AI304" s="911">
        <f t="shared" si="191"/>
        <v>0</v>
      </c>
      <c r="AJ304" s="911">
        <f t="shared" si="191"/>
        <v>0</v>
      </c>
      <c r="AK304" s="911">
        <f t="shared" si="191"/>
        <v>0</v>
      </c>
      <c r="AL304" s="911">
        <f t="shared" si="191"/>
        <v>0</v>
      </c>
      <c r="AM304" s="911">
        <f t="shared" ref="AM304:BR304" si="192">AM206+AM276</f>
        <v>0</v>
      </c>
      <c r="AN304" s="911">
        <f t="shared" si="192"/>
        <v>0</v>
      </c>
      <c r="AO304" s="911">
        <f t="shared" si="192"/>
        <v>0</v>
      </c>
      <c r="AP304" s="911">
        <f t="shared" si="192"/>
        <v>0</v>
      </c>
      <c r="AQ304" s="911">
        <f t="shared" si="192"/>
        <v>0</v>
      </c>
      <c r="AR304" s="911">
        <f t="shared" si="192"/>
        <v>0</v>
      </c>
      <c r="AS304" s="911">
        <f t="shared" si="192"/>
        <v>0</v>
      </c>
      <c r="AT304" s="911">
        <f t="shared" si="192"/>
        <v>0</v>
      </c>
      <c r="AU304" s="911">
        <f t="shared" si="192"/>
        <v>0</v>
      </c>
      <c r="AV304" s="911">
        <f t="shared" si="192"/>
        <v>0</v>
      </c>
      <c r="AW304" s="911">
        <f t="shared" si="192"/>
        <v>0</v>
      </c>
      <c r="AX304" s="911">
        <f t="shared" si="192"/>
        <v>0</v>
      </c>
      <c r="AY304" s="911">
        <f t="shared" si="192"/>
        <v>0</v>
      </c>
      <c r="AZ304" s="911">
        <f t="shared" si="192"/>
        <v>0</v>
      </c>
      <c r="BA304" s="911">
        <f t="shared" si="192"/>
        <v>0</v>
      </c>
      <c r="BB304" s="911">
        <f t="shared" si="192"/>
        <v>0</v>
      </c>
      <c r="BC304" s="911">
        <f t="shared" si="192"/>
        <v>0</v>
      </c>
      <c r="BD304" s="911">
        <f t="shared" si="192"/>
        <v>0</v>
      </c>
      <c r="BE304" s="911">
        <f t="shared" si="192"/>
        <v>0</v>
      </c>
      <c r="BF304" s="911">
        <f t="shared" si="192"/>
        <v>0</v>
      </c>
      <c r="BG304" s="911">
        <f t="shared" si="192"/>
        <v>0</v>
      </c>
      <c r="BH304" s="911">
        <f t="shared" si="192"/>
        <v>0</v>
      </c>
      <c r="BI304" s="911">
        <f t="shared" si="192"/>
        <v>0</v>
      </c>
      <c r="BJ304" s="911">
        <f t="shared" si="192"/>
        <v>0</v>
      </c>
      <c r="BK304" s="911">
        <f t="shared" si="192"/>
        <v>0</v>
      </c>
      <c r="BL304" s="911">
        <f t="shared" si="192"/>
        <v>0</v>
      </c>
      <c r="BM304" s="911">
        <f t="shared" si="192"/>
        <v>0</v>
      </c>
      <c r="BN304" s="911">
        <f t="shared" si="192"/>
        <v>0</v>
      </c>
      <c r="BO304" s="911">
        <f t="shared" si="192"/>
        <v>0</v>
      </c>
      <c r="BP304" s="911">
        <f t="shared" si="192"/>
        <v>0</v>
      </c>
      <c r="BQ304" s="911">
        <f t="shared" si="192"/>
        <v>0</v>
      </c>
      <c r="BR304" s="911">
        <f t="shared" si="192"/>
        <v>0</v>
      </c>
      <c r="BS304" s="911">
        <f t="shared" ref="BS304:CI304" si="193">BS206+BS276</f>
        <v>0</v>
      </c>
      <c r="BT304" s="911">
        <f t="shared" si="193"/>
        <v>0</v>
      </c>
      <c r="BU304" s="911">
        <f t="shared" si="193"/>
        <v>0</v>
      </c>
      <c r="BV304" s="911">
        <f t="shared" si="193"/>
        <v>0</v>
      </c>
      <c r="BW304" s="911">
        <f t="shared" si="193"/>
        <v>0</v>
      </c>
      <c r="BX304" s="911">
        <f t="shared" si="193"/>
        <v>0</v>
      </c>
      <c r="BY304" s="911">
        <f t="shared" si="193"/>
        <v>0</v>
      </c>
      <c r="BZ304" s="911">
        <f t="shared" si="193"/>
        <v>0</v>
      </c>
      <c r="CA304" s="911">
        <f t="shared" si="193"/>
        <v>0</v>
      </c>
      <c r="CB304" s="911">
        <f t="shared" si="193"/>
        <v>0</v>
      </c>
      <c r="CC304" s="911">
        <f t="shared" si="193"/>
        <v>0</v>
      </c>
      <c r="CD304" s="911">
        <f t="shared" si="193"/>
        <v>0</v>
      </c>
      <c r="CE304" s="911">
        <f t="shared" si="193"/>
        <v>0</v>
      </c>
      <c r="CF304" s="911">
        <f t="shared" si="193"/>
        <v>0</v>
      </c>
      <c r="CG304" s="911">
        <f t="shared" si="193"/>
        <v>0</v>
      </c>
      <c r="CH304" s="911">
        <f t="shared" si="193"/>
        <v>0</v>
      </c>
      <c r="CI304" s="832">
        <f t="shared" si="193"/>
        <v>0</v>
      </c>
      <c r="CK304" s="825"/>
    </row>
    <row r="305" spans="2:89" x14ac:dyDescent="0.2">
      <c r="B305" s="1053" t="s">
        <v>585</v>
      </c>
      <c r="C305" s="1020" t="s">
        <v>353</v>
      </c>
      <c r="D305" s="1023" t="s">
        <v>586</v>
      </c>
      <c r="E305" s="1054" t="s">
        <v>141</v>
      </c>
      <c r="F305" s="1055">
        <v>2</v>
      </c>
      <c r="G305" s="669">
        <f t="shared" ref="G305:AL305" si="194">G207+G277</f>
        <v>0</v>
      </c>
      <c r="H305" s="669">
        <f t="shared" si="194"/>
        <v>0</v>
      </c>
      <c r="I305" s="669">
        <f t="shared" si="194"/>
        <v>0</v>
      </c>
      <c r="J305" s="669">
        <f t="shared" si="194"/>
        <v>0</v>
      </c>
      <c r="K305" s="669">
        <f t="shared" si="194"/>
        <v>0</v>
      </c>
      <c r="L305" s="669">
        <f t="shared" si="194"/>
        <v>0</v>
      </c>
      <c r="M305" s="831">
        <f t="shared" si="194"/>
        <v>0</v>
      </c>
      <c r="N305" s="831">
        <f t="shared" si="194"/>
        <v>0</v>
      </c>
      <c r="O305" s="831">
        <f t="shared" si="194"/>
        <v>0</v>
      </c>
      <c r="P305" s="831">
        <f t="shared" si="194"/>
        <v>0</v>
      </c>
      <c r="Q305" s="831">
        <f t="shared" si="194"/>
        <v>0</v>
      </c>
      <c r="R305" s="831">
        <f t="shared" si="194"/>
        <v>0</v>
      </c>
      <c r="S305" s="831">
        <f t="shared" si="194"/>
        <v>0</v>
      </c>
      <c r="T305" s="831">
        <f t="shared" si="194"/>
        <v>0</v>
      </c>
      <c r="U305" s="831">
        <f t="shared" si="194"/>
        <v>0</v>
      </c>
      <c r="V305" s="831">
        <f t="shared" si="194"/>
        <v>0</v>
      </c>
      <c r="W305" s="831">
        <f t="shared" si="194"/>
        <v>0</v>
      </c>
      <c r="X305" s="831">
        <f t="shared" si="194"/>
        <v>0</v>
      </c>
      <c r="Y305" s="831">
        <f t="shared" si="194"/>
        <v>0</v>
      </c>
      <c r="Z305" s="831">
        <f t="shared" si="194"/>
        <v>0</v>
      </c>
      <c r="AA305" s="831">
        <f t="shared" si="194"/>
        <v>0</v>
      </c>
      <c r="AB305" s="831">
        <f t="shared" si="194"/>
        <v>0</v>
      </c>
      <c r="AC305" s="831">
        <f t="shared" si="194"/>
        <v>0</v>
      </c>
      <c r="AD305" s="831">
        <f t="shared" si="194"/>
        <v>0</v>
      </c>
      <c r="AE305" s="831">
        <f t="shared" si="194"/>
        <v>0</v>
      </c>
      <c r="AF305" s="831">
        <f t="shared" si="194"/>
        <v>0</v>
      </c>
      <c r="AG305" s="831">
        <f t="shared" si="194"/>
        <v>0</v>
      </c>
      <c r="AH305" s="831">
        <f t="shared" si="194"/>
        <v>0</v>
      </c>
      <c r="AI305" s="831">
        <f t="shared" si="194"/>
        <v>0</v>
      </c>
      <c r="AJ305" s="831">
        <f t="shared" si="194"/>
        <v>0</v>
      </c>
      <c r="AK305" s="831">
        <f t="shared" si="194"/>
        <v>0</v>
      </c>
      <c r="AL305" s="831">
        <f t="shared" si="194"/>
        <v>0</v>
      </c>
      <c r="AM305" s="831">
        <f t="shared" ref="AM305:BR305" si="195">AM207+AM277</f>
        <v>0</v>
      </c>
      <c r="AN305" s="831">
        <f t="shared" si="195"/>
        <v>0</v>
      </c>
      <c r="AO305" s="831">
        <f t="shared" si="195"/>
        <v>0</v>
      </c>
      <c r="AP305" s="831">
        <f t="shared" si="195"/>
        <v>0</v>
      </c>
      <c r="AQ305" s="831">
        <f t="shared" si="195"/>
        <v>0</v>
      </c>
      <c r="AR305" s="831">
        <f t="shared" si="195"/>
        <v>0</v>
      </c>
      <c r="AS305" s="831">
        <f t="shared" si="195"/>
        <v>0</v>
      </c>
      <c r="AT305" s="831">
        <f t="shared" si="195"/>
        <v>0</v>
      </c>
      <c r="AU305" s="831">
        <f t="shared" si="195"/>
        <v>0</v>
      </c>
      <c r="AV305" s="831">
        <f t="shared" si="195"/>
        <v>0</v>
      </c>
      <c r="AW305" s="831">
        <f t="shared" si="195"/>
        <v>0</v>
      </c>
      <c r="AX305" s="831">
        <f t="shared" si="195"/>
        <v>0</v>
      </c>
      <c r="AY305" s="831">
        <f t="shared" si="195"/>
        <v>0</v>
      </c>
      <c r="AZ305" s="831">
        <f t="shared" si="195"/>
        <v>0</v>
      </c>
      <c r="BA305" s="831">
        <f t="shared" si="195"/>
        <v>0</v>
      </c>
      <c r="BB305" s="831">
        <f t="shared" si="195"/>
        <v>0</v>
      </c>
      <c r="BC305" s="831">
        <f t="shared" si="195"/>
        <v>0</v>
      </c>
      <c r="BD305" s="831">
        <f t="shared" si="195"/>
        <v>0</v>
      </c>
      <c r="BE305" s="831">
        <f t="shared" si="195"/>
        <v>0</v>
      </c>
      <c r="BF305" s="831">
        <f t="shared" si="195"/>
        <v>0</v>
      </c>
      <c r="BG305" s="831">
        <f t="shared" si="195"/>
        <v>0</v>
      </c>
      <c r="BH305" s="831">
        <f t="shared" si="195"/>
        <v>0</v>
      </c>
      <c r="BI305" s="831">
        <f t="shared" si="195"/>
        <v>0</v>
      </c>
      <c r="BJ305" s="831">
        <f t="shared" si="195"/>
        <v>0</v>
      </c>
      <c r="BK305" s="831">
        <f t="shared" si="195"/>
        <v>0</v>
      </c>
      <c r="BL305" s="831">
        <f t="shared" si="195"/>
        <v>0</v>
      </c>
      <c r="BM305" s="831">
        <f t="shared" si="195"/>
        <v>0</v>
      </c>
      <c r="BN305" s="831">
        <f t="shared" si="195"/>
        <v>0</v>
      </c>
      <c r="BO305" s="831">
        <f t="shared" si="195"/>
        <v>0</v>
      </c>
      <c r="BP305" s="831">
        <f t="shared" si="195"/>
        <v>0</v>
      </c>
      <c r="BQ305" s="831">
        <f t="shared" si="195"/>
        <v>0</v>
      </c>
      <c r="BR305" s="831">
        <f t="shared" si="195"/>
        <v>0</v>
      </c>
      <c r="BS305" s="831">
        <f t="shared" ref="BS305:CI305" si="196">BS207+BS277</f>
        <v>0</v>
      </c>
      <c r="BT305" s="831">
        <f t="shared" si="196"/>
        <v>0</v>
      </c>
      <c r="BU305" s="831">
        <f t="shared" si="196"/>
        <v>0</v>
      </c>
      <c r="BV305" s="831">
        <f t="shared" si="196"/>
        <v>0</v>
      </c>
      <c r="BW305" s="831">
        <f t="shared" si="196"/>
        <v>0</v>
      </c>
      <c r="BX305" s="831">
        <f t="shared" si="196"/>
        <v>0</v>
      </c>
      <c r="BY305" s="831">
        <f t="shared" si="196"/>
        <v>0</v>
      </c>
      <c r="BZ305" s="831">
        <f t="shared" si="196"/>
        <v>0</v>
      </c>
      <c r="CA305" s="831">
        <f t="shared" si="196"/>
        <v>0</v>
      </c>
      <c r="CB305" s="831">
        <f t="shared" si="196"/>
        <v>0</v>
      </c>
      <c r="CC305" s="831">
        <f t="shared" si="196"/>
        <v>0</v>
      </c>
      <c r="CD305" s="831">
        <f t="shared" si="196"/>
        <v>0</v>
      </c>
      <c r="CE305" s="831">
        <f t="shared" si="196"/>
        <v>0</v>
      </c>
      <c r="CF305" s="831">
        <f t="shared" si="196"/>
        <v>0</v>
      </c>
      <c r="CG305" s="831">
        <f t="shared" si="196"/>
        <v>0</v>
      </c>
      <c r="CH305" s="831">
        <f t="shared" si="196"/>
        <v>0</v>
      </c>
      <c r="CI305" s="832">
        <f t="shared" si="196"/>
        <v>0</v>
      </c>
      <c r="CK305" s="825"/>
    </row>
    <row r="306" spans="2:89" x14ac:dyDescent="0.2">
      <c r="B306" s="1053" t="s">
        <v>587</v>
      </c>
      <c r="C306" s="1020" t="s">
        <v>355</v>
      </c>
      <c r="D306" s="1023" t="s">
        <v>588</v>
      </c>
      <c r="E306" s="1054" t="s">
        <v>141</v>
      </c>
      <c r="F306" s="1055">
        <v>2</v>
      </c>
      <c r="G306" s="669">
        <f t="shared" ref="G306:AL306" si="197">G208+G278</f>
        <v>0</v>
      </c>
      <c r="H306" s="669">
        <f t="shared" si="197"/>
        <v>0</v>
      </c>
      <c r="I306" s="669">
        <f t="shared" si="197"/>
        <v>0</v>
      </c>
      <c r="J306" s="669">
        <f t="shared" si="197"/>
        <v>0</v>
      </c>
      <c r="K306" s="669">
        <f t="shared" si="197"/>
        <v>0</v>
      </c>
      <c r="L306" s="669">
        <f t="shared" si="197"/>
        <v>0</v>
      </c>
      <c r="M306" s="831">
        <f t="shared" si="197"/>
        <v>0</v>
      </c>
      <c r="N306" s="831">
        <f t="shared" si="197"/>
        <v>0</v>
      </c>
      <c r="O306" s="831">
        <f t="shared" si="197"/>
        <v>0</v>
      </c>
      <c r="P306" s="831">
        <f t="shared" si="197"/>
        <v>0</v>
      </c>
      <c r="Q306" s="831">
        <f t="shared" si="197"/>
        <v>0</v>
      </c>
      <c r="R306" s="831">
        <f t="shared" si="197"/>
        <v>0</v>
      </c>
      <c r="S306" s="831">
        <f t="shared" si="197"/>
        <v>0</v>
      </c>
      <c r="T306" s="831">
        <f t="shared" si="197"/>
        <v>0</v>
      </c>
      <c r="U306" s="831">
        <f t="shared" si="197"/>
        <v>0</v>
      </c>
      <c r="V306" s="831">
        <f t="shared" si="197"/>
        <v>0</v>
      </c>
      <c r="W306" s="831">
        <f t="shared" si="197"/>
        <v>0</v>
      </c>
      <c r="X306" s="831">
        <f t="shared" si="197"/>
        <v>0</v>
      </c>
      <c r="Y306" s="831">
        <f t="shared" si="197"/>
        <v>0</v>
      </c>
      <c r="Z306" s="831">
        <f t="shared" si="197"/>
        <v>0</v>
      </c>
      <c r="AA306" s="831">
        <f t="shared" si="197"/>
        <v>0</v>
      </c>
      <c r="AB306" s="831">
        <f t="shared" si="197"/>
        <v>0</v>
      </c>
      <c r="AC306" s="831">
        <f t="shared" si="197"/>
        <v>0</v>
      </c>
      <c r="AD306" s="831">
        <f t="shared" si="197"/>
        <v>0</v>
      </c>
      <c r="AE306" s="831">
        <f t="shared" si="197"/>
        <v>0</v>
      </c>
      <c r="AF306" s="831">
        <f t="shared" si="197"/>
        <v>0</v>
      </c>
      <c r="AG306" s="831">
        <f t="shared" si="197"/>
        <v>0</v>
      </c>
      <c r="AH306" s="831">
        <f t="shared" si="197"/>
        <v>0</v>
      </c>
      <c r="AI306" s="831">
        <f t="shared" si="197"/>
        <v>0</v>
      </c>
      <c r="AJ306" s="831">
        <f t="shared" si="197"/>
        <v>0</v>
      </c>
      <c r="AK306" s="831">
        <f t="shared" si="197"/>
        <v>0</v>
      </c>
      <c r="AL306" s="831">
        <f t="shared" si="197"/>
        <v>0</v>
      </c>
      <c r="AM306" s="831">
        <f t="shared" ref="AM306:BR306" si="198">AM208+AM278</f>
        <v>0</v>
      </c>
      <c r="AN306" s="831">
        <f t="shared" si="198"/>
        <v>0</v>
      </c>
      <c r="AO306" s="831">
        <f t="shared" si="198"/>
        <v>0</v>
      </c>
      <c r="AP306" s="831">
        <f t="shared" si="198"/>
        <v>0</v>
      </c>
      <c r="AQ306" s="831">
        <f t="shared" si="198"/>
        <v>0</v>
      </c>
      <c r="AR306" s="831">
        <f t="shared" si="198"/>
        <v>0</v>
      </c>
      <c r="AS306" s="831">
        <f t="shared" si="198"/>
        <v>0</v>
      </c>
      <c r="AT306" s="831">
        <f t="shared" si="198"/>
        <v>0</v>
      </c>
      <c r="AU306" s="831">
        <f t="shared" si="198"/>
        <v>0</v>
      </c>
      <c r="AV306" s="831">
        <f t="shared" si="198"/>
        <v>0</v>
      </c>
      <c r="AW306" s="831">
        <f t="shared" si="198"/>
        <v>0</v>
      </c>
      <c r="AX306" s="831">
        <f t="shared" si="198"/>
        <v>0</v>
      </c>
      <c r="AY306" s="831">
        <f t="shared" si="198"/>
        <v>0</v>
      </c>
      <c r="AZ306" s="831">
        <f t="shared" si="198"/>
        <v>0</v>
      </c>
      <c r="BA306" s="831">
        <f t="shared" si="198"/>
        <v>0</v>
      </c>
      <c r="BB306" s="831">
        <f t="shared" si="198"/>
        <v>0</v>
      </c>
      <c r="BC306" s="831">
        <f t="shared" si="198"/>
        <v>0</v>
      </c>
      <c r="BD306" s="831">
        <f t="shared" si="198"/>
        <v>0</v>
      </c>
      <c r="BE306" s="831">
        <f t="shared" si="198"/>
        <v>0</v>
      </c>
      <c r="BF306" s="831">
        <f t="shared" si="198"/>
        <v>0</v>
      </c>
      <c r="BG306" s="831">
        <f t="shared" si="198"/>
        <v>0</v>
      </c>
      <c r="BH306" s="831">
        <f t="shared" si="198"/>
        <v>0</v>
      </c>
      <c r="BI306" s="831">
        <f t="shared" si="198"/>
        <v>0</v>
      </c>
      <c r="BJ306" s="831">
        <f t="shared" si="198"/>
        <v>0</v>
      </c>
      <c r="BK306" s="831">
        <f t="shared" si="198"/>
        <v>0</v>
      </c>
      <c r="BL306" s="831">
        <f t="shared" si="198"/>
        <v>0</v>
      </c>
      <c r="BM306" s="831">
        <f t="shared" si="198"/>
        <v>0</v>
      </c>
      <c r="BN306" s="831">
        <f t="shared" si="198"/>
        <v>0</v>
      </c>
      <c r="BO306" s="831">
        <f t="shared" si="198"/>
        <v>0</v>
      </c>
      <c r="BP306" s="831">
        <f t="shared" si="198"/>
        <v>0</v>
      </c>
      <c r="BQ306" s="831">
        <f t="shared" si="198"/>
        <v>0</v>
      </c>
      <c r="BR306" s="831">
        <f t="shared" si="198"/>
        <v>0</v>
      </c>
      <c r="BS306" s="831">
        <f t="shared" ref="BS306:CI306" si="199">BS208+BS278</f>
        <v>0</v>
      </c>
      <c r="BT306" s="831">
        <f t="shared" si="199"/>
        <v>0</v>
      </c>
      <c r="BU306" s="831">
        <f t="shared" si="199"/>
        <v>0</v>
      </c>
      <c r="BV306" s="831">
        <f t="shared" si="199"/>
        <v>0</v>
      </c>
      <c r="BW306" s="831">
        <f t="shared" si="199"/>
        <v>0</v>
      </c>
      <c r="BX306" s="831">
        <f t="shared" si="199"/>
        <v>0</v>
      </c>
      <c r="BY306" s="831">
        <f t="shared" si="199"/>
        <v>0</v>
      </c>
      <c r="BZ306" s="831">
        <f t="shared" si="199"/>
        <v>0</v>
      </c>
      <c r="CA306" s="831">
        <f t="shared" si="199"/>
        <v>0</v>
      </c>
      <c r="CB306" s="831">
        <f t="shared" si="199"/>
        <v>0</v>
      </c>
      <c r="CC306" s="831">
        <f t="shared" si="199"/>
        <v>0</v>
      </c>
      <c r="CD306" s="831">
        <f t="shared" si="199"/>
        <v>0</v>
      </c>
      <c r="CE306" s="831">
        <f t="shared" si="199"/>
        <v>0</v>
      </c>
      <c r="CF306" s="831">
        <f t="shared" si="199"/>
        <v>0</v>
      </c>
      <c r="CG306" s="831">
        <f t="shared" si="199"/>
        <v>0</v>
      </c>
      <c r="CH306" s="831">
        <f t="shared" si="199"/>
        <v>0</v>
      </c>
      <c r="CI306" s="832">
        <f t="shared" si="199"/>
        <v>0</v>
      </c>
      <c r="CK306" s="825"/>
    </row>
    <row r="307" spans="2:89" x14ac:dyDescent="0.2">
      <c r="B307" s="1056" t="s">
        <v>589</v>
      </c>
      <c r="C307" s="1020" t="s">
        <v>357</v>
      </c>
      <c r="D307" s="1023" t="s">
        <v>590</v>
      </c>
      <c r="E307" s="1054" t="s">
        <v>141</v>
      </c>
      <c r="F307" s="1055">
        <v>2</v>
      </c>
      <c r="G307" s="669">
        <f>G209+G279</f>
        <v>0</v>
      </c>
      <c r="H307" s="669">
        <f t="shared" ref="H307:BS307" si="200">H209+H279</f>
        <v>0</v>
      </c>
      <c r="I307" s="669">
        <f t="shared" si="200"/>
        <v>0</v>
      </c>
      <c r="J307" s="669">
        <f t="shared" si="200"/>
        <v>0</v>
      </c>
      <c r="K307" s="669">
        <f t="shared" si="200"/>
        <v>0</v>
      </c>
      <c r="L307" s="669">
        <f t="shared" si="200"/>
        <v>0</v>
      </c>
      <c r="M307" s="669">
        <f t="shared" si="200"/>
        <v>0</v>
      </c>
      <c r="N307" s="669">
        <f t="shared" si="200"/>
        <v>0</v>
      </c>
      <c r="O307" s="669">
        <f t="shared" si="200"/>
        <v>0</v>
      </c>
      <c r="P307" s="669">
        <f t="shared" si="200"/>
        <v>0</v>
      </c>
      <c r="Q307" s="669">
        <f t="shared" si="200"/>
        <v>0</v>
      </c>
      <c r="R307" s="669">
        <f t="shared" si="200"/>
        <v>0</v>
      </c>
      <c r="S307" s="669">
        <f t="shared" si="200"/>
        <v>0</v>
      </c>
      <c r="T307" s="669">
        <f t="shared" si="200"/>
        <v>0</v>
      </c>
      <c r="U307" s="669">
        <f t="shared" si="200"/>
        <v>0</v>
      </c>
      <c r="V307" s="669">
        <f t="shared" si="200"/>
        <v>0</v>
      </c>
      <c r="W307" s="669">
        <f t="shared" si="200"/>
        <v>0</v>
      </c>
      <c r="X307" s="669">
        <f t="shared" si="200"/>
        <v>0</v>
      </c>
      <c r="Y307" s="669">
        <f t="shared" si="200"/>
        <v>0</v>
      </c>
      <c r="Z307" s="669">
        <f t="shared" si="200"/>
        <v>0</v>
      </c>
      <c r="AA307" s="669">
        <f t="shared" si="200"/>
        <v>0</v>
      </c>
      <c r="AB307" s="669">
        <f t="shared" si="200"/>
        <v>0</v>
      </c>
      <c r="AC307" s="669">
        <f t="shared" si="200"/>
        <v>0</v>
      </c>
      <c r="AD307" s="669">
        <f t="shared" si="200"/>
        <v>0</v>
      </c>
      <c r="AE307" s="669">
        <f t="shared" si="200"/>
        <v>0</v>
      </c>
      <c r="AF307" s="669">
        <f t="shared" si="200"/>
        <v>0</v>
      </c>
      <c r="AG307" s="669">
        <f t="shared" si="200"/>
        <v>0</v>
      </c>
      <c r="AH307" s="669">
        <f t="shared" si="200"/>
        <v>0</v>
      </c>
      <c r="AI307" s="669">
        <f t="shared" si="200"/>
        <v>0</v>
      </c>
      <c r="AJ307" s="669">
        <f t="shared" si="200"/>
        <v>0</v>
      </c>
      <c r="AK307" s="669">
        <f t="shared" si="200"/>
        <v>0</v>
      </c>
      <c r="AL307" s="669">
        <f t="shared" si="200"/>
        <v>0</v>
      </c>
      <c r="AM307" s="669">
        <f t="shared" si="200"/>
        <v>0</v>
      </c>
      <c r="AN307" s="669">
        <f t="shared" si="200"/>
        <v>0</v>
      </c>
      <c r="AO307" s="669">
        <f t="shared" si="200"/>
        <v>0</v>
      </c>
      <c r="AP307" s="669">
        <f t="shared" si="200"/>
        <v>0</v>
      </c>
      <c r="AQ307" s="669">
        <f t="shared" si="200"/>
        <v>0</v>
      </c>
      <c r="AR307" s="669">
        <f t="shared" si="200"/>
        <v>0</v>
      </c>
      <c r="AS307" s="669">
        <f t="shared" si="200"/>
        <v>0</v>
      </c>
      <c r="AT307" s="669">
        <f t="shared" si="200"/>
        <v>0</v>
      </c>
      <c r="AU307" s="669">
        <f t="shared" si="200"/>
        <v>0</v>
      </c>
      <c r="AV307" s="669">
        <f t="shared" si="200"/>
        <v>0</v>
      </c>
      <c r="AW307" s="669">
        <f t="shared" si="200"/>
        <v>0</v>
      </c>
      <c r="AX307" s="669">
        <f t="shared" si="200"/>
        <v>0</v>
      </c>
      <c r="AY307" s="669">
        <f t="shared" si="200"/>
        <v>0</v>
      </c>
      <c r="AZ307" s="669">
        <f t="shared" si="200"/>
        <v>0</v>
      </c>
      <c r="BA307" s="669">
        <f t="shared" si="200"/>
        <v>0</v>
      </c>
      <c r="BB307" s="669">
        <f t="shared" si="200"/>
        <v>0</v>
      </c>
      <c r="BC307" s="669">
        <f t="shared" si="200"/>
        <v>0</v>
      </c>
      <c r="BD307" s="669">
        <f t="shared" si="200"/>
        <v>0</v>
      </c>
      <c r="BE307" s="669">
        <f t="shared" si="200"/>
        <v>0</v>
      </c>
      <c r="BF307" s="669">
        <f t="shared" si="200"/>
        <v>0</v>
      </c>
      <c r="BG307" s="669">
        <f t="shared" si="200"/>
        <v>0</v>
      </c>
      <c r="BH307" s="669">
        <f t="shared" si="200"/>
        <v>0</v>
      </c>
      <c r="BI307" s="669">
        <f t="shared" si="200"/>
        <v>0</v>
      </c>
      <c r="BJ307" s="669">
        <f t="shared" si="200"/>
        <v>0</v>
      </c>
      <c r="BK307" s="669">
        <f t="shared" si="200"/>
        <v>0</v>
      </c>
      <c r="BL307" s="669">
        <f t="shared" si="200"/>
        <v>0</v>
      </c>
      <c r="BM307" s="669">
        <f t="shared" si="200"/>
        <v>0</v>
      </c>
      <c r="BN307" s="669">
        <f t="shared" si="200"/>
        <v>0</v>
      </c>
      <c r="BO307" s="669">
        <f t="shared" si="200"/>
        <v>0</v>
      </c>
      <c r="BP307" s="669">
        <f t="shared" si="200"/>
        <v>0</v>
      </c>
      <c r="BQ307" s="669">
        <f t="shared" si="200"/>
        <v>0</v>
      </c>
      <c r="BR307" s="669">
        <f t="shared" si="200"/>
        <v>0</v>
      </c>
      <c r="BS307" s="669">
        <f t="shared" si="200"/>
        <v>0</v>
      </c>
      <c r="BT307" s="669">
        <f t="shared" ref="BT307:CI307" si="201">BT209+BT279</f>
        <v>0</v>
      </c>
      <c r="BU307" s="669">
        <f t="shared" si="201"/>
        <v>0</v>
      </c>
      <c r="BV307" s="669">
        <f t="shared" si="201"/>
        <v>0</v>
      </c>
      <c r="BW307" s="669">
        <f t="shared" si="201"/>
        <v>0</v>
      </c>
      <c r="BX307" s="669">
        <f t="shared" si="201"/>
        <v>0</v>
      </c>
      <c r="BY307" s="669">
        <f t="shared" si="201"/>
        <v>0</v>
      </c>
      <c r="BZ307" s="669">
        <f t="shared" si="201"/>
        <v>0</v>
      </c>
      <c r="CA307" s="669">
        <f t="shared" si="201"/>
        <v>0</v>
      </c>
      <c r="CB307" s="669">
        <f t="shared" si="201"/>
        <v>0</v>
      </c>
      <c r="CC307" s="669">
        <f t="shared" si="201"/>
        <v>0</v>
      </c>
      <c r="CD307" s="669">
        <f t="shared" si="201"/>
        <v>0</v>
      </c>
      <c r="CE307" s="669">
        <f t="shared" si="201"/>
        <v>0</v>
      </c>
      <c r="CF307" s="669">
        <f t="shared" si="201"/>
        <v>0</v>
      </c>
      <c r="CG307" s="669">
        <f t="shared" si="201"/>
        <v>0</v>
      </c>
      <c r="CH307" s="669">
        <f t="shared" si="201"/>
        <v>0</v>
      </c>
      <c r="CI307" s="832">
        <f t="shared" si="201"/>
        <v>0</v>
      </c>
      <c r="CK307" s="825"/>
    </row>
    <row r="308" spans="2:89" x14ac:dyDescent="0.2">
      <c r="B308" s="1056" t="s">
        <v>591</v>
      </c>
      <c r="C308" s="1020" t="s">
        <v>359</v>
      </c>
      <c r="D308" s="1023" t="s">
        <v>592</v>
      </c>
      <c r="E308" s="1054" t="s">
        <v>141</v>
      </c>
      <c r="F308" s="1055">
        <v>2</v>
      </c>
      <c r="G308" s="669">
        <f>G210+G280</f>
        <v>-1.9</v>
      </c>
      <c r="H308" s="669">
        <f t="shared" ref="H308:AM308" si="202">H210+H280</f>
        <v>-2.19</v>
      </c>
      <c r="I308" s="669">
        <f t="shared" si="202"/>
        <v>-1.73</v>
      </c>
      <c r="J308" s="669">
        <f t="shared" si="202"/>
        <v>-1.8</v>
      </c>
      <c r="K308" s="669">
        <f t="shared" si="202"/>
        <v>-1.8080000000000001</v>
      </c>
      <c r="L308" s="669">
        <f t="shared" si="202"/>
        <v>-1.8160000000000001</v>
      </c>
      <c r="M308" s="831">
        <f t="shared" si="202"/>
        <v>-1.8240000000000001</v>
      </c>
      <c r="N308" s="831">
        <f t="shared" si="202"/>
        <v>-1.8320000000000001</v>
      </c>
      <c r="O308" s="831">
        <f t="shared" si="202"/>
        <v>-1.84</v>
      </c>
      <c r="P308" s="831">
        <f t="shared" si="202"/>
        <v>-1.8480000000000001</v>
      </c>
      <c r="Q308" s="831">
        <f t="shared" si="202"/>
        <v>-1.8560000000000001</v>
      </c>
      <c r="R308" s="831">
        <f t="shared" si="202"/>
        <v>-1.8640000000000001</v>
      </c>
      <c r="S308" s="831">
        <f t="shared" si="202"/>
        <v>-1.8720000000000001</v>
      </c>
      <c r="T308" s="831">
        <f t="shared" si="202"/>
        <v>-1.8800000000000001</v>
      </c>
      <c r="U308" s="831">
        <f t="shared" si="202"/>
        <v>-1.8880000000000001</v>
      </c>
      <c r="V308" s="831">
        <f t="shared" si="202"/>
        <v>-1.8960000000000001</v>
      </c>
      <c r="W308" s="831">
        <f t="shared" si="202"/>
        <v>-1.9040000000000001</v>
      </c>
      <c r="X308" s="831">
        <f t="shared" si="202"/>
        <v>-1.9120000000000001</v>
      </c>
      <c r="Y308" s="831">
        <f t="shared" si="202"/>
        <v>-1.9200000000000002</v>
      </c>
      <c r="Z308" s="831">
        <f t="shared" si="202"/>
        <v>-1.9280000000000002</v>
      </c>
      <c r="AA308" s="831">
        <f t="shared" si="202"/>
        <v>-1.9360000000000002</v>
      </c>
      <c r="AB308" s="831">
        <f t="shared" si="202"/>
        <v>-1.9440000000000002</v>
      </c>
      <c r="AC308" s="831">
        <f t="shared" si="202"/>
        <v>-1.9520000000000002</v>
      </c>
      <c r="AD308" s="831">
        <f t="shared" si="202"/>
        <v>-1.9600000000000002</v>
      </c>
      <c r="AE308" s="831">
        <f t="shared" si="202"/>
        <v>-1.9680000000000002</v>
      </c>
      <c r="AF308" s="831">
        <f t="shared" si="202"/>
        <v>-1.9760000000000002</v>
      </c>
      <c r="AG308" s="831">
        <f t="shared" si="202"/>
        <v>-1.9840000000000002</v>
      </c>
      <c r="AH308" s="831">
        <f t="shared" si="202"/>
        <v>-1.9920000000000002</v>
      </c>
      <c r="AI308" s="831">
        <f t="shared" si="202"/>
        <v>-2</v>
      </c>
      <c r="AJ308" s="831">
        <f t="shared" si="202"/>
        <v>-2.008</v>
      </c>
      <c r="AK308" s="831">
        <f t="shared" si="202"/>
        <v>-2.016</v>
      </c>
      <c r="AL308" s="831">
        <f t="shared" si="202"/>
        <v>0</v>
      </c>
      <c r="AM308" s="831">
        <f t="shared" si="202"/>
        <v>0</v>
      </c>
      <c r="AN308" s="831">
        <f t="shared" ref="AN308:BS308" si="203">AN210+AN280</f>
        <v>0</v>
      </c>
      <c r="AO308" s="831">
        <f t="shared" si="203"/>
        <v>0</v>
      </c>
      <c r="AP308" s="831">
        <f t="shared" si="203"/>
        <v>0</v>
      </c>
      <c r="AQ308" s="831">
        <f t="shared" si="203"/>
        <v>0</v>
      </c>
      <c r="AR308" s="831">
        <f t="shared" si="203"/>
        <v>0</v>
      </c>
      <c r="AS308" s="831">
        <f t="shared" si="203"/>
        <v>0</v>
      </c>
      <c r="AT308" s="831">
        <f t="shared" si="203"/>
        <v>0</v>
      </c>
      <c r="AU308" s="831">
        <f t="shared" si="203"/>
        <v>0</v>
      </c>
      <c r="AV308" s="831">
        <f t="shared" si="203"/>
        <v>0</v>
      </c>
      <c r="AW308" s="831">
        <f t="shared" si="203"/>
        <v>0</v>
      </c>
      <c r="AX308" s="831">
        <f t="shared" si="203"/>
        <v>0</v>
      </c>
      <c r="AY308" s="831">
        <f t="shared" si="203"/>
        <v>0</v>
      </c>
      <c r="AZ308" s="831">
        <f t="shared" si="203"/>
        <v>0</v>
      </c>
      <c r="BA308" s="831">
        <f t="shared" si="203"/>
        <v>0</v>
      </c>
      <c r="BB308" s="831">
        <f t="shared" si="203"/>
        <v>0</v>
      </c>
      <c r="BC308" s="831">
        <f t="shared" si="203"/>
        <v>0</v>
      </c>
      <c r="BD308" s="831">
        <f t="shared" si="203"/>
        <v>0</v>
      </c>
      <c r="BE308" s="831">
        <f t="shared" si="203"/>
        <v>0</v>
      </c>
      <c r="BF308" s="831">
        <f t="shared" si="203"/>
        <v>0</v>
      </c>
      <c r="BG308" s="831">
        <f t="shared" si="203"/>
        <v>0</v>
      </c>
      <c r="BH308" s="831">
        <f t="shared" si="203"/>
        <v>0</v>
      </c>
      <c r="BI308" s="831">
        <f t="shared" si="203"/>
        <v>0</v>
      </c>
      <c r="BJ308" s="831">
        <f t="shared" si="203"/>
        <v>0</v>
      </c>
      <c r="BK308" s="831">
        <f t="shared" si="203"/>
        <v>0</v>
      </c>
      <c r="BL308" s="831">
        <f t="shared" si="203"/>
        <v>0</v>
      </c>
      <c r="BM308" s="831">
        <f t="shared" si="203"/>
        <v>0</v>
      </c>
      <c r="BN308" s="831">
        <f t="shared" si="203"/>
        <v>0</v>
      </c>
      <c r="BO308" s="831">
        <f t="shared" si="203"/>
        <v>0</v>
      </c>
      <c r="BP308" s="831">
        <f t="shared" si="203"/>
        <v>0</v>
      </c>
      <c r="BQ308" s="831">
        <f t="shared" si="203"/>
        <v>0</v>
      </c>
      <c r="BR308" s="831">
        <f t="shared" si="203"/>
        <v>0</v>
      </c>
      <c r="BS308" s="831">
        <f t="shared" si="203"/>
        <v>0</v>
      </c>
      <c r="BT308" s="831">
        <f t="shared" ref="BT308:CI308" si="204">BT210+BT280</f>
        <v>0</v>
      </c>
      <c r="BU308" s="831">
        <f t="shared" si="204"/>
        <v>0</v>
      </c>
      <c r="BV308" s="831">
        <f t="shared" si="204"/>
        <v>0</v>
      </c>
      <c r="BW308" s="831">
        <f t="shared" si="204"/>
        <v>0</v>
      </c>
      <c r="BX308" s="831">
        <f t="shared" si="204"/>
        <v>0</v>
      </c>
      <c r="BY308" s="831">
        <f t="shared" si="204"/>
        <v>0</v>
      </c>
      <c r="BZ308" s="831">
        <f t="shared" si="204"/>
        <v>0</v>
      </c>
      <c r="CA308" s="831">
        <f t="shared" si="204"/>
        <v>0</v>
      </c>
      <c r="CB308" s="831">
        <f t="shared" si="204"/>
        <v>0</v>
      </c>
      <c r="CC308" s="831">
        <f t="shared" si="204"/>
        <v>0</v>
      </c>
      <c r="CD308" s="831">
        <f t="shared" si="204"/>
        <v>0</v>
      </c>
      <c r="CE308" s="831">
        <f t="shared" si="204"/>
        <v>0</v>
      </c>
      <c r="CF308" s="831">
        <f t="shared" si="204"/>
        <v>0</v>
      </c>
      <c r="CG308" s="831">
        <f t="shared" si="204"/>
        <v>0</v>
      </c>
      <c r="CH308" s="831">
        <f t="shared" si="204"/>
        <v>0</v>
      </c>
      <c r="CI308" s="832">
        <f t="shared" si="204"/>
        <v>0</v>
      </c>
      <c r="CK308" s="825"/>
    </row>
    <row r="309" spans="2:89" x14ac:dyDescent="0.2">
      <c r="B309" s="1056" t="s">
        <v>593</v>
      </c>
      <c r="C309" s="1017" t="s">
        <v>363</v>
      </c>
      <c r="D309" s="1023" t="s">
        <v>594</v>
      </c>
      <c r="E309" s="1054" t="s">
        <v>141</v>
      </c>
      <c r="F309" s="1055">
        <v>2</v>
      </c>
      <c r="G309" s="669">
        <f>G212+G281+G282+G283+G284</f>
        <v>9</v>
      </c>
      <c r="H309" s="669">
        <f t="shared" ref="H309:BS309" si="205">H212+H281+H282+H283+H284</f>
        <v>9</v>
      </c>
      <c r="I309" s="669">
        <f t="shared" si="205"/>
        <v>9</v>
      </c>
      <c r="J309" s="669">
        <f t="shared" si="205"/>
        <v>9</v>
      </c>
      <c r="K309" s="669">
        <f t="shared" si="205"/>
        <v>9</v>
      </c>
      <c r="L309" s="669">
        <f t="shared" si="205"/>
        <v>9</v>
      </c>
      <c r="M309" s="669">
        <f t="shared" si="205"/>
        <v>7.5</v>
      </c>
      <c r="N309" s="669">
        <f t="shared" si="205"/>
        <v>7.5</v>
      </c>
      <c r="O309" s="669">
        <f t="shared" si="205"/>
        <v>7.5</v>
      </c>
      <c r="P309" s="669">
        <f t="shared" si="205"/>
        <v>7.5</v>
      </c>
      <c r="Q309" s="669">
        <f t="shared" si="205"/>
        <v>7.5</v>
      </c>
      <c r="R309" s="669">
        <f t="shared" si="205"/>
        <v>6.66</v>
      </c>
      <c r="S309" s="669">
        <f t="shared" si="205"/>
        <v>6.66</v>
      </c>
      <c r="T309" s="669">
        <f t="shared" si="205"/>
        <v>6.66</v>
      </c>
      <c r="U309" s="669">
        <f t="shared" si="205"/>
        <v>6.66</v>
      </c>
      <c r="V309" s="669">
        <f t="shared" si="205"/>
        <v>6.66</v>
      </c>
      <c r="W309" s="669">
        <f t="shared" si="205"/>
        <v>6.66</v>
      </c>
      <c r="X309" s="669">
        <f t="shared" si="205"/>
        <v>6.66</v>
      </c>
      <c r="Y309" s="669">
        <f t="shared" si="205"/>
        <v>6.66</v>
      </c>
      <c r="Z309" s="669">
        <f t="shared" si="205"/>
        <v>6.66</v>
      </c>
      <c r="AA309" s="669">
        <f t="shared" si="205"/>
        <v>6.66</v>
      </c>
      <c r="AB309" s="669">
        <f t="shared" si="205"/>
        <v>6.66</v>
      </c>
      <c r="AC309" s="669">
        <f t="shared" si="205"/>
        <v>6.66</v>
      </c>
      <c r="AD309" s="669">
        <f t="shared" si="205"/>
        <v>6.66</v>
      </c>
      <c r="AE309" s="669">
        <f t="shared" si="205"/>
        <v>6.66</v>
      </c>
      <c r="AF309" s="669">
        <f t="shared" si="205"/>
        <v>6.66</v>
      </c>
      <c r="AG309" s="669">
        <f t="shared" si="205"/>
        <v>6.66</v>
      </c>
      <c r="AH309" s="669">
        <f t="shared" si="205"/>
        <v>6.66</v>
      </c>
      <c r="AI309" s="669">
        <f t="shared" si="205"/>
        <v>6.66</v>
      </c>
      <c r="AJ309" s="669">
        <f t="shared" si="205"/>
        <v>6.66</v>
      </c>
      <c r="AK309" s="669">
        <f t="shared" si="205"/>
        <v>6.66</v>
      </c>
      <c r="AL309" s="669">
        <f t="shared" si="205"/>
        <v>0</v>
      </c>
      <c r="AM309" s="669">
        <f t="shared" si="205"/>
        <v>0</v>
      </c>
      <c r="AN309" s="669">
        <f t="shared" si="205"/>
        <v>0</v>
      </c>
      <c r="AO309" s="669">
        <f t="shared" si="205"/>
        <v>0</v>
      </c>
      <c r="AP309" s="669">
        <f t="shared" si="205"/>
        <v>0</v>
      </c>
      <c r="AQ309" s="669">
        <f t="shared" si="205"/>
        <v>0</v>
      </c>
      <c r="AR309" s="669">
        <f t="shared" si="205"/>
        <v>0</v>
      </c>
      <c r="AS309" s="669">
        <f t="shared" si="205"/>
        <v>0</v>
      </c>
      <c r="AT309" s="669">
        <f t="shared" si="205"/>
        <v>0</v>
      </c>
      <c r="AU309" s="669">
        <f t="shared" si="205"/>
        <v>0</v>
      </c>
      <c r="AV309" s="669">
        <f t="shared" si="205"/>
        <v>0</v>
      </c>
      <c r="AW309" s="669">
        <f t="shared" si="205"/>
        <v>0</v>
      </c>
      <c r="AX309" s="669">
        <f t="shared" si="205"/>
        <v>0</v>
      </c>
      <c r="AY309" s="669">
        <f t="shared" si="205"/>
        <v>0</v>
      </c>
      <c r="AZ309" s="669">
        <f t="shared" si="205"/>
        <v>0</v>
      </c>
      <c r="BA309" s="669">
        <f t="shared" si="205"/>
        <v>0</v>
      </c>
      <c r="BB309" s="669">
        <f t="shared" si="205"/>
        <v>0</v>
      </c>
      <c r="BC309" s="669">
        <f t="shared" si="205"/>
        <v>0</v>
      </c>
      <c r="BD309" s="669">
        <f t="shared" si="205"/>
        <v>0</v>
      </c>
      <c r="BE309" s="669">
        <f t="shared" si="205"/>
        <v>0</v>
      </c>
      <c r="BF309" s="669">
        <f t="shared" si="205"/>
        <v>0</v>
      </c>
      <c r="BG309" s="669">
        <f t="shared" si="205"/>
        <v>0</v>
      </c>
      <c r="BH309" s="669">
        <f t="shared" si="205"/>
        <v>0</v>
      </c>
      <c r="BI309" s="669">
        <f t="shared" si="205"/>
        <v>0</v>
      </c>
      <c r="BJ309" s="669">
        <f t="shared" si="205"/>
        <v>0</v>
      </c>
      <c r="BK309" s="669">
        <f t="shared" si="205"/>
        <v>0</v>
      </c>
      <c r="BL309" s="669">
        <f t="shared" si="205"/>
        <v>0</v>
      </c>
      <c r="BM309" s="669">
        <f t="shared" si="205"/>
        <v>0</v>
      </c>
      <c r="BN309" s="669">
        <f t="shared" si="205"/>
        <v>0</v>
      </c>
      <c r="BO309" s="669">
        <f t="shared" si="205"/>
        <v>0</v>
      </c>
      <c r="BP309" s="669">
        <f t="shared" si="205"/>
        <v>0</v>
      </c>
      <c r="BQ309" s="669">
        <f t="shared" si="205"/>
        <v>0</v>
      </c>
      <c r="BR309" s="669">
        <f t="shared" si="205"/>
        <v>0</v>
      </c>
      <c r="BS309" s="669">
        <f t="shared" si="205"/>
        <v>0</v>
      </c>
      <c r="BT309" s="669">
        <f t="shared" ref="BT309:CI309" si="206">BT212+BT281+BT282+BT283+BT284</f>
        <v>0</v>
      </c>
      <c r="BU309" s="669">
        <f t="shared" si="206"/>
        <v>0</v>
      </c>
      <c r="BV309" s="669">
        <f t="shared" si="206"/>
        <v>0</v>
      </c>
      <c r="BW309" s="669">
        <f t="shared" si="206"/>
        <v>0</v>
      </c>
      <c r="BX309" s="669">
        <f t="shared" si="206"/>
        <v>0</v>
      </c>
      <c r="BY309" s="669">
        <f t="shared" si="206"/>
        <v>0</v>
      </c>
      <c r="BZ309" s="669">
        <f t="shared" si="206"/>
        <v>0</v>
      </c>
      <c r="CA309" s="669">
        <f t="shared" si="206"/>
        <v>0</v>
      </c>
      <c r="CB309" s="669">
        <f t="shared" si="206"/>
        <v>0</v>
      </c>
      <c r="CC309" s="669">
        <f t="shared" si="206"/>
        <v>0</v>
      </c>
      <c r="CD309" s="669">
        <f t="shared" si="206"/>
        <v>0</v>
      </c>
      <c r="CE309" s="669">
        <f t="shared" si="206"/>
        <v>0</v>
      </c>
      <c r="CF309" s="669">
        <f t="shared" si="206"/>
        <v>0</v>
      </c>
      <c r="CG309" s="669">
        <f t="shared" si="206"/>
        <v>0</v>
      </c>
      <c r="CH309" s="669">
        <f t="shared" si="206"/>
        <v>0</v>
      </c>
      <c r="CI309" s="832">
        <f t="shared" si="206"/>
        <v>0</v>
      </c>
      <c r="CK309" s="825"/>
    </row>
    <row r="310" spans="2:89" ht="28.5" x14ac:dyDescent="0.2">
      <c r="B310" s="1056" t="s">
        <v>595</v>
      </c>
      <c r="C310" s="1017" t="s">
        <v>596</v>
      </c>
      <c r="D310" s="1023" t="s">
        <v>597</v>
      </c>
      <c r="E310" s="1054" t="s">
        <v>141</v>
      </c>
      <c r="F310" s="1055">
        <v>2</v>
      </c>
      <c r="G310" s="669">
        <f t="shared" ref="G310:AL310" si="207">G220+G285+G286</f>
        <v>0</v>
      </c>
      <c r="H310" s="669">
        <f t="shared" si="207"/>
        <v>0.04</v>
      </c>
      <c r="I310" s="669">
        <f t="shared" si="207"/>
        <v>0.01</v>
      </c>
      <c r="J310" s="669">
        <f t="shared" si="207"/>
        <v>6.1000000000000004E-3</v>
      </c>
      <c r="K310" s="669">
        <f t="shared" si="207"/>
        <v>6.1000000000000004E-3</v>
      </c>
      <c r="L310" s="669">
        <f t="shared" si="207"/>
        <v>6.1000000000000004E-3</v>
      </c>
      <c r="M310" s="831">
        <f t="shared" si="207"/>
        <v>6.1000000000000004E-3</v>
      </c>
      <c r="N310" s="831">
        <f t="shared" si="207"/>
        <v>6.1000000000000004E-3</v>
      </c>
      <c r="O310" s="831">
        <f t="shared" si="207"/>
        <v>6.1000000000000004E-3</v>
      </c>
      <c r="P310" s="831">
        <f t="shared" si="207"/>
        <v>6.1000000000000004E-3</v>
      </c>
      <c r="Q310" s="831">
        <f t="shared" si="207"/>
        <v>6.1000000000000004E-3</v>
      </c>
      <c r="R310" s="831">
        <f t="shared" si="207"/>
        <v>6.1000000000000004E-3</v>
      </c>
      <c r="S310" s="831">
        <f t="shared" si="207"/>
        <v>6.1000000000000004E-3</v>
      </c>
      <c r="T310" s="831">
        <f t="shared" si="207"/>
        <v>6.1000000000000004E-3</v>
      </c>
      <c r="U310" s="831">
        <f t="shared" si="207"/>
        <v>6.1000000000000004E-3</v>
      </c>
      <c r="V310" s="831">
        <f t="shared" si="207"/>
        <v>6.1000000000000004E-3</v>
      </c>
      <c r="W310" s="831">
        <f t="shared" si="207"/>
        <v>6.1000000000000004E-3</v>
      </c>
      <c r="X310" s="831">
        <f t="shared" si="207"/>
        <v>6.1000000000000004E-3</v>
      </c>
      <c r="Y310" s="831">
        <f t="shared" si="207"/>
        <v>6.1000000000000004E-3</v>
      </c>
      <c r="Z310" s="831">
        <f t="shared" si="207"/>
        <v>6.1000000000000004E-3</v>
      </c>
      <c r="AA310" s="831">
        <f t="shared" si="207"/>
        <v>6.1000000000000004E-3</v>
      </c>
      <c r="AB310" s="831">
        <f t="shared" si="207"/>
        <v>6.1000000000000004E-3</v>
      </c>
      <c r="AC310" s="831">
        <f t="shared" si="207"/>
        <v>6.1000000000000004E-3</v>
      </c>
      <c r="AD310" s="831">
        <f t="shared" si="207"/>
        <v>6.1000000000000004E-3</v>
      </c>
      <c r="AE310" s="831">
        <f t="shared" si="207"/>
        <v>6.1000000000000004E-3</v>
      </c>
      <c r="AF310" s="831">
        <f t="shared" si="207"/>
        <v>6.1000000000000004E-3</v>
      </c>
      <c r="AG310" s="831">
        <f t="shared" si="207"/>
        <v>6.1000000000000004E-3</v>
      </c>
      <c r="AH310" s="831">
        <f t="shared" si="207"/>
        <v>6.1000000000000004E-3</v>
      </c>
      <c r="AI310" s="831">
        <f t="shared" si="207"/>
        <v>6.1000000000000004E-3</v>
      </c>
      <c r="AJ310" s="831">
        <f t="shared" si="207"/>
        <v>6.1000000000000004E-3</v>
      </c>
      <c r="AK310" s="831">
        <f t="shared" si="207"/>
        <v>6.1000000000000004E-3</v>
      </c>
      <c r="AL310" s="831">
        <f t="shared" si="207"/>
        <v>0</v>
      </c>
      <c r="AM310" s="831">
        <f t="shared" ref="AM310:BR310" si="208">AM220+AM285+AM286</f>
        <v>0</v>
      </c>
      <c r="AN310" s="831">
        <f t="shared" si="208"/>
        <v>0</v>
      </c>
      <c r="AO310" s="831">
        <f t="shared" si="208"/>
        <v>0</v>
      </c>
      <c r="AP310" s="831">
        <f t="shared" si="208"/>
        <v>0</v>
      </c>
      <c r="AQ310" s="831">
        <f t="shared" si="208"/>
        <v>0</v>
      </c>
      <c r="AR310" s="831">
        <f t="shared" si="208"/>
        <v>0</v>
      </c>
      <c r="AS310" s="831">
        <f t="shared" si="208"/>
        <v>0</v>
      </c>
      <c r="AT310" s="831">
        <f t="shared" si="208"/>
        <v>0</v>
      </c>
      <c r="AU310" s="831">
        <f t="shared" si="208"/>
        <v>0</v>
      </c>
      <c r="AV310" s="831">
        <f t="shared" si="208"/>
        <v>0</v>
      </c>
      <c r="AW310" s="831">
        <f t="shared" si="208"/>
        <v>0</v>
      </c>
      <c r="AX310" s="831">
        <f t="shared" si="208"/>
        <v>0</v>
      </c>
      <c r="AY310" s="831">
        <f t="shared" si="208"/>
        <v>0</v>
      </c>
      <c r="AZ310" s="831">
        <f t="shared" si="208"/>
        <v>0</v>
      </c>
      <c r="BA310" s="831">
        <f t="shared" si="208"/>
        <v>0</v>
      </c>
      <c r="BB310" s="831">
        <f t="shared" si="208"/>
        <v>0</v>
      </c>
      <c r="BC310" s="831">
        <f t="shared" si="208"/>
        <v>0</v>
      </c>
      <c r="BD310" s="831">
        <f t="shared" si="208"/>
        <v>0</v>
      </c>
      <c r="BE310" s="831">
        <f t="shared" si="208"/>
        <v>0</v>
      </c>
      <c r="BF310" s="831">
        <f t="shared" si="208"/>
        <v>0</v>
      </c>
      <c r="BG310" s="831">
        <f t="shared" si="208"/>
        <v>0</v>
      </c>
      <c r="BH310" s="831">
        <f t="shared" si="208"/>
        <v>0</v>
      </c>
      <c r="BI310" s="831">
        <f t="shared" si="208"/>
        <v>0</v>
      </c>
      <c r="BJ310" s="831">
        <f t="shared" si="208"/>
        <v>0</v>
      </c>
      <c r="BK310" s="831">
        <f t="shared" si="208"/>
        <v>0</v>
      </c>
      <c r="BL310" s="831">
        <f t="shared" si="208"/>
        <v>0</v>
      </c>
      <c r="BM310" s="831">
        <f t="shared" si="208"/>
        <v>0</v>
      </c>
      <c r="BN310" s="831">
        <f t="shared" si="208"/>
        <v>0</v>
      </c>
      <c r="BO310" s="831">
        <f t="shared" si="208"/>
        <v>0</v>
      </c>
      <c r="BP310" s="831">
        <f t="shared" si="208"/>
        <v>0</v>
      </c>
      <c r="BQ310" s="831">
        <f t="shared" si="208"/>
        <v>0</v>
      </c>
      <c r="BR310" s="831">
        <f t="shared" si="208"/>
        <v>0</v>
      </c>
      <c r="BS310" s="831">
        <f t="shared" ref="BS310:CI310" si="209">BS220+BS285+BS286</f>
        <v>0</v>
      </c>
      <c r="BT310" s="831">
        <f t="shared" si="209"/>
        <v>0</v>
      </c>
      <c r="BU310" s="831">
        <f t="shared" si="209"/>
        <v>0</v>
      </c>
      <c r="BV310" s="831">
        <f t="shared" si="209"/>
        <v>0</v>
      </c>
      <c r="BW310" s="831">
        <f t="shared" si="209"/>
        <v>0</v>
      </c>
      <c r="BX310" s="831">
        <f t="shared" si="209"/>
        <v>0</v>
      </c>
      <c r="BY310" s="831">
        <f t="shared" si="209"/>
        <v>0</v>
      </c>
      <c r="BZ310" s="831">
        <f t="shared" si="209"/>
        <v>0</v>
      </c>
      <c r="CA310" s="831">
        <f t="shared" si="209"/>
        <v>0</v>
      </c>
      <c r="CB310" s="831">
        <f t="shared" si="209"/>
        <v>0</v>
      </c>
      <c r="CC310" s="831">
        <f t="shared" si="209"/>
        <v>0</v>
      </c>
      <c r="CD310" s="831">
        <f t="shared" si="209"/>
        <v>0</v>
      </c>
      <c r="CE310" s="831">
        <f t="shared" si="209"/>
        <v>0</v>
      </c>
      <c r="CF310" s="831">
        <f t="shared" si="209"/>
        <v>0</v>
      </c>
      <c r="CG310" s="831">
        <f t="shared" si="209"/>
        <v>0</v>
      </c>
      <c r="CH310" s="831">
        <f t="shared" si="209"/>
        <v>0</v>
      </c>
      <c r="CI310" s="832">
        <f t="shared" si="209"/>
        <v>0</v>
      </c>
      <c r="CK310" s="825"/>
    </row>
    <row r="311" spans="2:89" x14ac:dyDescent="0.2">
      <c r="B311" s="1056" t="s">
        <v>598</v>
      </c>
      <c r="C311" s="1017" t="s">
        <v>384</v>
      </c>
      <c r="D311" s="1023" t="s">
        <v>599</v>
      </c>
      <c r="E311" s="1054" t="s">
        <v>141</v>
      </c>
      <c r="F311" s="1055">
        <v>2</v>
      </c>
      <c r="G311" s="669">
        <f t="shared" ref="G311:AL311" si="210">G221+G287</f>
        <v>0</v>
      </c>
      <c r="H311" s="669">
        <f t="shared" si="210"/>
        <v>0</v>
      </c>
      <c r="I311" s="669">
        <f t="shared" si="210"/>
        <v>0.02</v>
      </c>
      <c r="J311" s="669">
        <f t="shared" si="210"/>
        <v>0.05</v>
      </c>
      <c r="K311" s="669">
        <f t="shared" si="210"/>
        <v>0.05</v>
      </c>
      <c r="L311" s="669">
        <f t="shared" si="210"/>
        <v>0.05</v>
      </c>
      <c r="M311" s="831">
        <f t="shared" si="210"/>
        <v>0.05</v>
      </c>
      <c r="N311" s="831">
        <f t="shared" si="210"/>
        <v>0.05</v>
      </c>
      <c r="O311" s="831">
        <f t="shared" si="210"/>
        <v>0.05</v>
      </c>
      <c r="P311" s="831">
        <f t="shared" si="210"/>
        <v>0.05</v>
      </c>
      <c r="Q311" s="831">
        <f t="shared" si="210"/>
        <v>0.05</v>
      </c>
      <c r="R311" s="831">
        <f t="shared" si="210"/>
        <v>0.05</v>
      </c>
      <c r="S311" s="831">
        <f t="shared" si="210"/>
        <v>0.05</v>
      </c>
      <c r="T311" s="831">
        <f t="shared" si="210"/>
        <v>0.05</v>
      </c>
      <c r="U311" s="831">
        <f t="shared" si="210"/>
        <v>0.05</v>
      </c>
      <c r="V311" s="831">
        <f t="shared" si="210"/>
        <v>0.05</v>
      </c>
      <c r="W311" s="831">
        <f t="shared" si="210"/>
        <v>0.05</v>
      </c>
      <c r="X311" s="831">
        <f t="shared" si="210"/>
        <v>0.05</v>
      </c>
      <c r="Y311" s="831">
        <f t="shared" si="210"/>
        <v>0.05</v>
      </c>
      <c r="Z311" s="831">
        <f t="shared" si="210"/>
        <v>0.05</v>
      </c>
      <c r="AA311" s="831">
        <f t="shared" si="210"/>
        <v>0.05</v>
      </c>
      <c r="AB311" s="831">
        <f t="shared" si="210"/>
        <v>0.05</v>
      </c>
      <c r="AC311" s="831">
        <f t="shared" si="210"/>
        <v>0.05</v>
      </c>
      <c r="AD311" s="831">
        <f t="shared" si="210"/>
        <v>0.05</v>
      </c>
      <c r="AE311" s="831">
        <f t="shared" si="210"/>
        <v>0.05</v>
      </c>
      <c r="AF311" s="831">
        <f t="shared" si="210"/>
        <v>0.05</v>
      </c>
      <c r="AG311" s="831">
        <f t="shared" si="210"/>
        <v>0.05</v>
      </c>
      <c r="AH311" s="831">
        <f t="shared" si="210"/>
        <v>0.05</v>
      </c>
      <c r="AI311" s="831">
        <f t="shared" si="210"/>
        <v>0.05</v>
      </c>
      <c r="AJ311" s="831">
        <f t="shared" si="210"/>
        <v>0.05</v>
      </c>
      <c r="AK311" s="831">
        <f t="shared" si="210"/>
        <v>0.05</v>
      </c>
      <c r="AL311" s="831">
        <f t="shared" si="210"/>
        <v>0</v>
      </c>
      <c r="AM311" s="831">
        <f t="shared" ref="AM311:BR311" si="211">AM221+AM287</f>
        <v>0</v>
      </c>
      <c r="AN311" s="831">
        <f t="shared" si="211"/>
        <v>0</v>
      </c>
      <c r="AO311" s="831">
        <f t="shared" si="211"/>
        <v>0</v>
      </c>
      <c r="AP311" s="831">
        <f t="shared" si="211"/>
        <v>0</v>
      </c>
      <c r="AQ311" s="831">
        <f t="shared" si="211"/>
        <v>0</v>
      </c>
      <c r="AR311" s="831">
        <f t="shared" si="211"/>
        <v>0</v>
      </c>
      <c r="AS311" s="831">
        <f t="shared" si="211"/>
        <v>0</v>
      </c>
      <c r="AT311" s="831">
        <f t="shared" si="211"/>
        <v>0</v>
      </c>
      <c r="AU311" s="831">
        <f t="shared" si="211"/>
        <v>0</v>
      </c>
      <c r="AV311" s="831">
        <f t="shared" si="211"/>
        <v>0</v>
      </c>
      <c r="AW311" s="831">
        <f t="shared" si="211"/>
        <v>0</v>
      </c>
      <c r="AX311" s="831">
        <f t="shared" si="211"/>
        <v>0</v>
      </c>
      <c r="AY311" s="831">
        <f t="shared" si="211"/>
        <v>0</v>
      </c>
      <c r="AZ311" s="831">
        <f t="shared" si="211"/>
        <v>0</v>
      </c>
      <c r="BA311" s="831">
        <f t="shared" si="211"/>
        <v>0</v>
      </c>
      <c r="BB311" s="831">
        <f t="shared" si="211"/>
        <v>0</v>
      </c>
      <c r="BC311" s="831">
        <f t="shared" si="211"/>
        <v>0</v>
      </c>
      <c r="BD311" s="831">
        <f t="shared" si="211"/>
        <v>0</v>
      </c>
      <c r="BE311" s="831">
        <f t="shared" si="211"/>
        <v>0</v>
      </c>
      <c r="BF311" s="831">
        <f t="shared" si="211"/>
        <v>0</v>
      </c>
      <c r="BG311" s="831">
        <f t="shared" si="211"/>
        <v>0</v>
      </c>
      <c r="BH311" s="831">
        <f t="shared" si="211"/>
        <v>0</v>
      </c>
      <c r="BI311" s="831">
        <f t="shared" si="211"/>
        <v>0</v>
      </c>
      <c r="BJ311" s="831">
        <f t="shared" si="211"/>
        <v>0</v>
      </c>
      <c r="BK311" s="831">
        <f t="shared" si="211"/>
        <v>0</v>
      </c>
      <c r="BL311" s="831">
        <f t="shared" si="211"/>
        <v>0</v>
      </c>
      <c r="BM311" s="831">
        <f t="shared" si="211"/>
        <v>0</v>
      </c>
      <c r="BN311" s="831">
        <f t="shared" si="211"/>
        <v>0</v>
      </c>
      <c r="BO311" s="831">
        <f t="shared" si="211"/>
        <v>0</v>
      </c>
      <c r="BP311" s="831">
        <f t="shared" si="211"/>
        <v>0</v>
      </c>
      <c r="BQ311" s="831">
        <f t="shared" si="211"/>
        <v>0</v>
      </c>
      <c r="BR311" s="831">
        <f t="shared" si="211"/>
        <v>0</v>
      </c>
      <c r="BS311" s="831">
        <f t="shared" ref="BS311:CI311" si="212">BS221+BS287</f>
        <v>0</v>
      </c>
      <c r="BT311" s="831">
        <f t="shared" si="212"/>
        <v>0</v>
      </c>
      <c r="BU311" s="831">
        <f t="shared" si="212"/>
        <v>0</v>
      </c>
      <c r="BV311" s="831">
        <f t="shared" si="212"/>
        <v>0</v>
      </c>
      <c r="BW311" s="831">
        <f t="shared" si="212"/>
        <v>0</v>
      </c>
      <c r="BX311" s="831">
        <f t="shared" si="212"/>
        <v>0</v>
      </c>
      <c r="BY311" s="831">
        <f t="shared" si="212"/>
        <v>0</v>
      </c>
      <c r="BZ311" s="831">
        <f t="shared" si="212"/>
        <v>0</v>
      </c>
      <c r="CA311" s="831">
        <f t="shared" si="212"/>
        <v>0</v>
      </c>
      <c r="CB311" s="831">
        <f t="shared" si="212"/>
        <v>0</v>
      </c>
      <c r="CC311" s="831">
        <f t="shared" si="212"/>
        <v>0</v>
      </c>
      <c r="CD311" s="831">
        <f t="shared" si="212"/>
        <v>0</v>
      </c>
      <c r="CE311" s="831">
        <f t="shared" si="212"/>
        <v>0</v>
      </c>
      <c r="CF311" s="831">
        <f t="shared" si="212"/>
        <v>0</v>
      </c>
      <c r="CG311" s="831">
        <f t="shared" si="212"/>
        <v>0</v>
      </c>
      <c r="CH311" s="831">
        <f t="shared" si="212"/>
        <v>0</v>
      </c>
      <c r="CI311" s="832">
        <f t="shared" si="212"/>
        <v>0</v>
      </c>
      <c r="CK311" s="825"/>
    </row>
    <row r="312" spans="2:89" x14ac:dyDescent="0.2">
      <c r="B312" s="1057" t="s">
        <v>600</v>
      </c>
      <c r="C312" s="1058" t="s">
        <v>294</v>
      </c>
      <c r="D312" s="1058" t="s">
        <v>601</v>
      </c>
      <c r="E312" s="1059" t="s">
        <v>141</v>
      </c>
      <c r="F312" s="1055">
        <v>2</v>
      </c>
      <c r="G312" s="669">
        <f>(G309)-(G310+G311)</f>
        <v>9</v>
      </c>
      <c r="H312" s="669">
        <f t="shared" ref="H312:BS312" si="213">(H309)-(H310+H311)</f>
        <v>8.9600000000000009</v>
      </c>
      <c r="I312" s="669">
        <f t="shared" si="213"/>
        <v>8.9700000000000006</v>
      </c>
      <c r="J312" s="669">
        <f t="shared" si="213"/>
        <v>8.9438999999999993</v>
      </c>
      <c r="K312" s="669">
        <f t="shared" si="213"/>
        <v>8.9438999999999993</v>
      </c>
      <c r="L312" s="669">
        <f t="shared" si="213"/>
        <v>8.9438999999999993</v>
      </c>
      <c r="M312" s="669">
        <f t="shared" si="213"/>
        <v>7.4439000000000002</v>
      </c>
      <c r="N312" s="669">
        <f t="shared" si="213"/>
        <v>7.4439000000000002</v>
      </c>
      <c r="O312" s="669">
        <f t="shared" si="213"/>
        <v>7.4439000000000002</v>
      </c>
      <c r="P312" s="669">
        <f t="shared" si="213"/>
        <v>7.4439000000000002</v>
      </c>
      <c r="Q312" s="669">
        <f t="shared" si="213"/>
        <v>7.4439000000000002</v>
      </c>
      <c r="R312" s="669">
        <f t="shared" si="213"/>
        <v>6.6039000000000003</v>
      </c>
      <c r="S312" s="669">
        <f t="shared" si="213"/>
        <v>6.6039000000000003</v>
      </c>
      <c r="T312" s="669">
        <f t="shared" si="213"/>
        <v>6.6039000000000003</v>
      </c>
      <c r="U312" s="669">
        <f t="shared" si="213"/>
        <v>6.6039000000000003</v>
      </c>
      <c r="V312" s="669">
        <f t="shared" si="213"/>
        <v>6.6039000000000003</v>
      </c>
      <c r="W312" s="669">
        <f t="shared" si="213"/>
        <v>6.6039000000000003</v>
      </c>
      <c r="X312" s="669">
        <f t="shared" si="213"/>
        <v>6.6039000000000003</v>
      </c>
      <c r="Y312" s="669">
        <f t="shared" si="213"/>
        <v>6.6039000000000003</v>
      </c>
      <c r="Z312" s="669">
        <f t="shared" si="213"/>
        <v>6.6039000000000003</v>
      </c>
      <c r="AA312" s="669">
        <f t="shared" si="213"/>
        <v>6.6039000000000003</v>
      </c>
      <c r="AB312" s="669">
        <f t="shared" si="213"/>
        <v>6.6039000000000003</v>
      </c>
      <c r="AC312" s="669">
        <f t="shared" si="213"/>
        <v>6.6039000000000003</v>
      </c>
      <c r="AD312" s="669">
        <f t="shared" si="213"/>
        <v>6.6039000000000003</v>
      </c>
      <c r="AE312" s="669">
        <f t="shared" si="213"/>
        <v>6.6039000000000003</v>
      </c>
      <c r="AF312" s="669">
        <f t="shared" si="213"/>
        <v>6.6039000000000003</v>
      </c>
      <c r="AG312" s="669">
        <f t="shared" si="213"/>
        <v>6.6039000000000003</v>
      </c>
      <c r="AH312" s="669">
        <f t="shared" si="213"/>
        <v>6.6039000000000003</v>
      </c>
      <c r="AI312" s="669">
        <f t="shared" si="213"/>
        <v>6.6039000000000003</v>
      </c>
      <c r="AJ312" s="669">
        <f t="shared" si="213"/>
        <v>6.6039000000000003</v>
      </c>
      <c r="AK312" s="669">
        <f t="shared" si="213"/>
        <v>6.6039000000000003</v>
      </c>
      <c r="AL312" s="669">
        <f t="shared" si="213"/>
        <v>0</v>
      </c>
      <c r="AM312" s="669">
        <f t="shared" si="213"/>
        <v>0</v>
      </c>
      <c r="AN312" s="669">
        <f t="shared" si="213"/>
        <v>0</v>
      </c>
      <c r="AO312" s="669">
        <f t="shared" si="213"/>
        <v>0</v>
      </c>
      <c r="AP312" s="669">
        <f t="shared" si="213"/>
        <v>0</v>
      </c>
      <c r="AQ312" s="669">
        <f t="shared" si="213"/>
        <v>0</v>
      </c>
      <c r="AR312" s="669">
        <f t="shared" si="213"/>
        <v>0</v>
      </c>
      <c r="AS312" s="669">
        <f t="shared" si="213"/>
        <v>0</v>
      </c>
      <c r="AT312" s="669">
        <f t="shared" si="213"/>
        <v>0</v>
      </c>
      <c r="AU312" s="669">
        <f t="shared" si="213"/>
        <v>0</v>
      </c>
      <c r="AV312" s="669">
        <f t="shared" si="213"/>
        <v>0</v>
      </c>
      <c r="AW312" s="669">
        <f t="shared" si="213"/>
        <v>0</v>
      </c>
      <c r="AX312" s="669">
        <f t="shared" si="213"/>
        <v>0</v>
      </c>
      <c r="AY312" s="669">
        <f t="shared" si="213"/>
        <v>0</v>
      </c>
      <c r="AZ312" s="669">
        <f t="shared" si="213"/>
        <v>0</v>
      </c>
      <c r="BA312" s="669">
        <f t="shared" si="213"/>
        <v>0</v>
      </c>
      <c r="BB312" s="669">
        <f t="shared" si="213"/>
        <v>0</v>
      </c>
      <c r="BC312" s="669">
        <f t="shared" si="213"/>
        <v>0</v>
      </c>
      <c r="BD312" s="669">
        <f t="shared" si="213"/>
        <v>0</v>
      </c>
      <c r="BE312" s="669">
        <f t="shared" si="213"/>
        <v>0</v>
      </c>
      <c r="BF312" s="669">
        <f t="shared" si="213"/>
        <v>0</v>
      </c>
      <c r="BG312" s="669">
        <f t="shared" si="213"/>
        <v>0</v>
      </c>
      <c r="BH312" s="669">
        <f t="shared" si="213"/>
        <v>0</v>
      </c>
      <c r="BI312" s="669">
        <f t="shared" si="213"/>
        <v>0</v>
      </c>
      <c r="BJ312" s="669">
        <f t="shared" si="213"/>
        <v>0</v>
      </c>
      <c r="BK312" s="669">
        <f t="shared" si="213"/>
        <v>0</v>
      </c>
      <c r="BL312" s="669">
        <f t="shared" si="213"/>
        <v>0</v>
      </c>
      <c r="BM312" s="669">
        <f t="shared" si="213"/>
        <v>0</v>
      </c>
      <c r="BN312" s="669">
        <f t="shared" si="213"/>
        <v>0</v>
      </c>
      <c r="BO312" s="669">
        <f t="shared" si="213"/>
        <v>0</v>
      </c>
      <c r="BP312" s="669">
        <f t="shared" si="213"/>
        <v>0</v>
      </c>
      <c r="BQ312" s="669">
        <f t="shared" si="213"/>
        <v>0</v>
      </c>
      <c r="BR312" s="669">
        <f t="shared" si="213"/>
        <v>0</v>
      </c>
      <c r="BS312" s="669">
        <f t="shared" si="213"/>
        <v>0</v>
      </c>
      <c r="BT312" s="669">
        <f t="shared" ref="BT312:CI312" si="214">(BT309)-(BT310+BT311)</f>
        <v>0</v>
      </c>
      <c r="BU312" s="669">
        <f t="shared" si="214"/>
        <v>0</v>
      </c>
      <c r="BV312" s="669">
        <f t="shared" si="214"/>
        <v>0</v>
      </c>
      <c r="BW312" s="669">
        <f t="shared" si="214"/>
        <v>0</v>
      </c>
      <c r="BX312" s="669">
        <f t="shared" si="214"/>
        <v>0</v>
      </c>
      <c r="BY312" s="669">
        <f t="shared" si="214"/>
        <v>0</v>
      </c>
      <c r="BZ312" s="669">
        <f t="shared" si="214"/>
        <v>0</v>
      </c>
      <c r="CA312" s="669">
        <f t="shared" si="214"/>
        <v>0</v>
      </c>
      <c r="CB312" s="669">
        <f t="shared" si="214"/>
        <v>0</v>
      </c>
      <c r="CC312" s="669">
        <f t="shared" si="214"/>
        <v>0</v>
      </c>
      <c r="CD312" s="669">
        <f t="shared" si="214"/>
        <v>0</v>
      </c>
      <c r="CE312" s="669">
        <f t="shared" si="214"/>
        <v>0</v>
      </c>
      <c r="CF312" s="669">
        <f t="shared" si="214"/>
        <v>0</v>
      </c>
      <c r="CG312" s="669">
        <f t="shared" si="214"/>
        <v>0</v>
      </c>
      <c r="CH312" s="669">
        <f t="shared" si="214"/>
        <v>0</v>
      </c>
      <c r="CI312" s="832">
        <f t="shared" si="214"/>
        <v>0</v>
      </c>
      <c r="CK312" s="825"/>
    </row>
    <row r="313" spans="2:89" ht="15" thickBot="1" x14ac:dyDescent="0.25">
      <c r="B313" s="1060" t="s">
        <v>602</v>
      </c>
      <c r="C313" s="1061" t="s">
        <v>297</v>
      </c>
      <c r="D313" s="1061" t="s">
        <v>603</v>
      </c>
      <c r="E313" s="1062" t="s">
        <v>141</v>
      </c>
      <c r="F313" s="1063">
        <v>2</v>
      </c>
      <c r="G313" s="842">
        <f t="shared" ref="G313:AL313" si="215">G312+SUM(G305:G308)</f>
        <v>7.1</v>
      </c>
      <c r="H313" s="842">
        <f t="shared" si="215"/>
        <v>6.7700000000000014</v>
      </c>
      <c r="I313" s="842">
        <f t="shared" si="215"/>
        <v>7.24</v>
      </c>
      <c r="J313" s="842">
        <f t="shared" si="215"/>
        <v>7.1438999999999995</v>
      </c>
      <c r="K313" s="842">
        <f t="shared" si="215"/>
        <v>7.1358999999999995</v>
      </c>
      <c r="L313" s="842">
        <f t="shared" si="215"/>
        <v>7.1278999999999995</v>
      </c>
      <c r="M313" s="842">
        <f t="shared" si="215"/>
        <v>5.6199000000000003</v>
      </c>
      <c r="N313" s="842">
        <f t="shared" si="215"/>
        <v>5.6119000000000003</v>
      </c>
      <c r="O313" s="842">
        <f t="shared" si="215"/>
        <v>5.6039000000000003</v>
      </c>
      <c r="P313" s="842">
        <f t="shared" si="215"/>
        <v>5.5959000000000003</v>
      </c>
      <c r="Q313" s="842">
        <f t="shared" si="215"/>
        <v>5.5879000000000003</v>
      </c>
      <c r="R313" s="842">
        <f t="shared" si="215"/>
        <v>4.7399000000000004</v>
      </c>
      <c r="S313" s="842">
        <f t="shared" si="215"/>
        <v>4.7319000000000004</v>
      </c>
      <c r="T313" s="842">
        <f t="shared" si="215"/>
        <v>4.7239000000000004</v>
      </c>
      <c r="U313" s="842">
        <f t="shared" si="215"/>
        <v>4.7159000000000004</v>
      </c>
      <c r="V313" s="842">
        <f t="shared" si="215"/>
        <v>4.7079000000000004</v>
      </c>
      <c r="W313" s="842">
        <f t="shared" si="215"/>
        <v>4.6999000000000004</v>
      </c>
      <c r="X313" s="842">
        <f t="shared" si="215"/>
        <v>4.6919000000000004</v>
      </c>
      <c r="Y313" s="842">
        <f t="shared" si="215"/>
        <v>4.6839000000000004</v>
      </c>
      <c r="Z313" s="842">
        <f t="shared" si="215"/>
        <v>4.6759000000000004</v>
      </c>
      <c r="AA313" s="842">
        <f t="shared" si="215"/>
        <v>4.6679000000000004</v>
      </c>
      <c r="AB313" s="842">
        <f t="shared" si="215"/>
        <v>4.6599000000000004</v>
      </c>
      <c r="AC313" s="842">
        <f t="shared" si="215"/>
        <v>4.6519000000000004</v>
      </c>
      <c r="AD313" s="842">
        <f t="shared" si="215"/>
        <v>4.6439000000000004</v>
      </c>
      <c r="AE313" s="842">
        <f t="shared" si="215"/>
        <v>4.6359000000000004</v>
      </c>
      <c r="AF313" s="842">
        <f t="shared" si="215"/>
        <v>4.6279000000000003</v>
      </c>
      <c r="AG313" s="842">
        <f t="shared" si="215"/>
        <v>4.6199000000000003</v>
      </c>
      <c r="AH313" s="842">
        <f t="shared" si="215"/>
        <v>4.6119000000000003</v>
      </c>
      <c r="AI313" s="842">
        <f t="shared" si="215"/>
        <v>4.6039000000000003</v>
      </c>
      <c r="AJ313" s="842">
        <f t="shared" si="215"/>
        <v>4.5959000000000003</v>
      </c>
      <c r="AK313" s="842">
        <f t="shared" si="215"/>
        <v>4.5879000000000003</v>
      </c>
      <c r="AL313" s="842">
        <f t="shared" si="215"/>
        <v>0</v>
      </c>
      <c r="AM313" s="842">
        <f t="shared" ref="AM313:BR313" si="216">AM312+SUM(AM305:AM308)</f>
        <v>0</v>
      </c>
      <c r="AN313" s="842">
        <f t="shared" si="216"/>
        <v>0</v>
      </c>
      <c r="AO313" s="842">
        <f t="shared" si="216"/>
        <v>0</v>
      </c>
      <c r="AP313" s="842">
        <f t="shared" si="216"/>
        <v>0</v>
      </c>
      <c r="AQ313" s="842">
        <f t="shared" si="216"/>
        <v>0</v>
      </c>
      <c r="AR313" s="842">
        <f t="shared" si="216"/>
        <v>0</v>
      </c>
      <c r="AS313" s="842">
        <f t="shared" si="216"/>
        <v>0</v>
      </c>
      <c r="AT313" s="842">
        <f t="shared" si="216"/>
        <v>0</v>
      </c>
      <c r="AU313" s="842">
        <f t="shared" si="216"/>
        <v>0</v>
      </c>
      <c r="AV313" s="842">
        <f t="shared" si="216"/>
        <v>0</v>
      </c>
      <c r="AW313" s="842">
        <f t="shared" si="216"/>
        <v>0</v>
      </c>
      <c r="AX313" s="842">
        <f t="shared" si="216"/>
        <v>0</v>
      </c>
      <c r="AY313" s="842">
        <f t="shared" si="216"/>
        <v>0</v>
      </c>
      <c r="AZ313" s="842">
        <f t="shared" si="216"/>
        <v>0</v>
      </c>
      <c r="BA313" s="842">
        <f t="shared" si="216"/>
        <v>0</v>
      </c>
      <c r="BB313" s="842">
        <f t="shared" si="216"/>
        <v>0</v>
      </c>
      <c r="BC313" s="842">
        <f t="shared" si="216"/>
        <v>0</v>
      </c>
      <c r="BD313" s="842">
        <f t="shared" si="216"/>
        <v>0</v>
      </c>
      <c r="BE313" s="842">
        <f t="shared" si="216"/>
        <v>0</v>
      </c>
      <c r="BF313" s="842">
        <f t="shared" si="216"/>
        <v>0</v>
      </c>
      <c r="BG313" s="842">
        <f t="shared" si="216"/>
        <v>0</v>
      </c>
      <c r="BH313" s="842">
        <f t="shared" si="216"/>
        <v>0</v>
      </c>
      <c r="BI313" s="842">
        <f t="shared" si="216"/>
        <v>0</v>
      </c>
      <c r="BJ313" s="842">
        <f t="shared" si="216"/>
        <v>0</v>
      </c>
      <c r="BK313" s="842">
        <f t="shared" si="216"/>
        <v>0</v>
      </c>
      <c r="BL313" s="842">
        <f t="shared" si="216"/>
        <v>0</v>
      </c>
      <c r="BM313" s="842">
        <f t="shared" si="216"/>
        <v>0</v>
      </c>
      <c r="BN313" s="842">
        <f t="shared" si="216"/>
        <v>0</v>
      </c>
      <c r="BO313" s="842">
        <f t="shared" si="216"/>
        <v>0</v>
      </c>
      <c r="BP313" s="842">
        <f t="shared" si="216"/>
        <v>0</v>
      </c>
      <c r="BQ313" s="842">
        <f t="shared" si="216"/>
        <v>0</v>
      </c>
      <c r="BR313" s="842">
        <f t="shared" si="216"/>
        <v>0</v>
      </c>
      <c r="BS313" s="842">
        <f t="shared" ref="BS313:CI313" si="217">BS312+SUM(BS305:BS308)</f>
        <v>0</v>
      </c>
      <c r="BT313" s="842">
        <f t="shared" si="217"/>
        <v>0</v>
      </c>
      <c r="BU313" s="842">
        <f t="shared" si="217"/>
        <v>0</v>
      </c>
      <c r="BV313" s="842">
        <f t="shared" si="217"/>
        <v>0</v>
      </c>
      <c r="BW313" s="842">
        <f t="shared" si="217"/>
        <v>0</v>
      </c>
      <c r="BX313" s="842">
        <f t="shared" si="217"/>
        <v>0</v>
      </c>
      <c r="BY313" s="842">
        <f t="shared" si="217"/>
        <v>0</v>
      </c>
      <c r="BZ313" s="842">
        <f t="shared" si="217"/>
        <v>0</v>
      </c>
      <c r="CA313" s="842">
        <f t="shared" si="217"/>
        <v>0</v>
      </c>
      <c r="CB313" s="842">
        <f t="shared" si="217"/>
        <v>0</v>
      </c>
      <c r="CC313" s="842">
        <f t="shared" si="217"/>
        <v>0</v>
      </c>
      <c r="CD313" s="842">
        <f t="shared" si="217"/>
        <v>0</v>
      </c>
      <c r="CE313" s="842">
        <f t="shared" si="217"/>
        <v>0</v>
      </c>
      <c r="CF313" s="842">
        <f t="shared" si="217"/>
        <v>0</v>
      </c>
      <c r="CG313" s="842">
        <f t="shared" si="217"/>
        <v>0</v>
      </c>
      <c r="CH313" s="842">
        <f t="shared" si="217"/>
        <v>0</v>
      </c>
      <c r="CI313" s="842">
        <f t="shared" si="217"/>
        <v>0</v>
      </c>
      <c r="CK313" s="825"/>
    </row>
    <row r="314" spans="2:89" x14ac:dyDescent="0.2">
      <c r="B314" s="1064" t="s">
        <v>604</v>
      </c>
      <c r="C314" s="1065" t="s">
        <v>390</v>
      </c>
      <c r="D314" s="1066" t="s">
        <v>605</v>
      </c>
      <c r="E314" s="1067" t="s">
        <v>141</v>
      </c>
      <c r="F314" s="1068">
        <v>2</v>
      </c>
      <c r="G314" s="848">
        <f t="shared" ref="G314:AL314" si="218">G224+G288</f>
        <v>0.42</v>
      </c>
      <c r="H314" s="848">
        <f t="shared" si="218"/>
        <v>0.46</v>
      </c>
      <c r="I314" s="848">
        <f t="shared" si="218"/>
        <v>0.4</v>
      </c>
      <c r="J314" s="848">
        <f t="shared" si="218"/>
        <v>0.47</v>
      </c>
      <c r="K314" s="848">
        <f t="shared" si="218"/>
        <v>2.343</v>
      </c>
      <c r="L314" s="848">
        <f t="shared" si="218"/>
        <v>2.3490000000000002</v>
      </c>
      <c r="M314" s="849">
        <f t="shared" si="218"/>
        <v>2.3550000000000004</v>
      </c>
      <c r="N314" s="849">
        <f t="shared" si="218"/>
        <v>2.3610000000000007</v>
      </c>
      <c r="O314" s="849">
        <f t="shared" si="218"/>
        <v>2.367</v>
      </c>
      <c r="P314" s="849">
        <f t="shared" si="218"/>
        <v>2.3730000000000002</v>
      </c>
      <c r="Q314" s="849">
        <f t="shared" si="218"/>
        <v>2.3790000000000004</v>
      </c>
      <c r="R314" s="849">
        <f t="shared" si="218"/>
        <v>2.3850000000000007</v>
      </c>
      <c r="S314" s="849">
        <f t="shared" si="218"/>
        <v>2.3910000000000009</v>
      </c>
      <c r="T314" s="849">
        <f t="shared" si="218"/>
        <v>2.3970000000000011</v>
      </c>
      <c r="U314" s="849">
        <f t="shared" si="218"/>
        <v>2.4030000000000014</v>
      </c>
      <c r="V314" s="849">
        <f t="shared" si="218"/>
        <v>2.4090000000000016</v>
      </c>
      <c r="W314" s="849">
        <f t="shared" si="218"/>
        <v>2.4050000000000011</v>
      </c>
      <c r="X314" s="849">
        <f t="shared" si="218"/>
        <v>2.4110000000000014</v>
      </c>
      <c r="Y314" s="849">
        <f t="shared" si="218"/>
        <v>2.4170000000000016</v>
      </c>
      <c r="Z314" s="849">
        <f t="shared" si="218"/>
        <v>2.4230000000000014</v>
      </c>
      <c r="AA314" s="849">
        <f t="shared" si="218"/>
        <v>2.4290000000000016</v>
      </c>
      <c r="AB314" s="849">
        <f t="shared" si="218"/>
        <v>2.4350000000000018</v>
      </c>
      <c r="AC314" s="849">
        <f t="shared" si="218"/>
        <v>2.4410000000000021</v>
      </c>
      <c r="AD314" s="849">
        <f t="shared" si="218"/>
        <v>2.4470000000000023</v>
      </c>
      <c r="AE314" s="849">
        <f t="shared" si="218"/>
        <v>2.4530000000000021</v>
      </c>
      <c r="AF314" s="849">
        <f t="shared" si="218"/>
        <v>2.4590000000000023</v>
      </c>
      <c r="AG314" s="849">
        <f t="shared" si="218"/>
        <v>2.4650000000000025</v>
      </c>
      <c r="AH314" s="849">
        <f t="shared" si="218"/>
        <v>2.4710000000000023</v>
      </c>
      <c r="AI314" s="849">
        <f t="shared" si="218"/>
        <v>2.4770000000000025</v>
      </c>
      <c r="AJ314" s="849">
        <f t="shared" si="218"/>
        <v>2.4830000000000028</v>
      </c>
      <c r="AK314" s="849">
        <f t="shared" si="218"/>
        <v>2.489000000000003</v>
      </c>
      <c r="AL314" s="849">
        <f t="shared" si="218"/>
        <v>0</v>
      </c>
      <c r="AM314" s="849">
        <f t="shared" ref="AM314:BR314" si="219">AM224+AM288</f>
        <v>0</v>
      </c>
      <c r="AN314" s="849">
        <f t="shared" si="219"/>
        <v>0</v>
      </c>
      <c r="AO314" s="849">
        <f t="shared" si="219"/>
        <v>0</v>
      </c>
      <c r="AP314" s="849">
        <f t="shared" si="219"/>
        <v>0</v>
      </c>
      <c r="AQ314" s="849">
        <f t="shared" si="219"/>
        <v>0</v>
      </c>
      <c r="AR314" s="849">
        <f t="shared" si="219"/>
        <v>0</v>
      </c>
      <c r="AS314" s="849">
        <f t="shared" si="219"/>
        <v>0</v>
      </c>
      <c r="AT314" s="849">
        <f t="shared" si="219"/>
        <v>0</v>
      </c>
      <c r="AU314" s="849">
        <f t="shared" si="219"/>
        <v>0</v>
      </c>
      <c r="AV314" s="849">
        <f t="shared" si="219"/>
        <v>0</v>
      </c>
      <c r="AW314" s="849">
        <f t="shared" si="219"/>
        <v>0</v>
      </c>
      <c r="AX314" s="849">
        <f t="shared" si="219"/>
        <v>0</v>
      </c>
      <c r="AY314" s="849">
        <f t="shared" si="219"/>
        <v>0</v>
      </c>
      <c r="AZ314" s="849">
        <f t="shared" si="219"/>
        <v>0</v>
      </c>
      <c r="BA314" s="849">
        <f t="shared" si="219"/>
        <v>0</v>
      </c>
      <c r="BB314" s="849">
        <f t="shared" si="219"/>
        <v>0</v>
      </c>
      <c r="BC314" s="849">
        <f t="shared" si="219"/>
        <v>0</v>
      </c>
      <c r="BD314" s="849">
        <f t="shared" si="219"/>
        <v>0</v>
      </c>
      <c r="BE314" s="849">
        <f t="shared" si="219"/>
        <v>0</v>
      </c>
      <c r="BF314" s="849">
        <f t="shared" si="219"/>
        <v>0</v>
      </c>
      <c r="BG314" s="849">
        <f t="shared" si="219"/>
        <v>0</v>
      </c>
      <c r="BH314" s="849">
        <f t="shared" si="219"/>
        <v>0</v>
      </c>
      <c r="BI314" s="849">
        <f t="shared" si="219"/>
        <v>0</v>
      </c>
      <c r="BJ314" s="849">
        <f t="shared" si="219"/>
        <v>0</v>
      </c>
      <c r="BK314" s="849">
        <f t="shared" si="219"/>
        <v>0</v>
      </c>
      <c r="BL314" s="849">
        <f t="shared" si="219"/>
        <v>0</v>
      </c>
      <c r="BM314" s="849">
        <f t="shared" si="219"/>
        <v>0</v>
      </c>
      <c r="BN314" s="849">
        <f t="shared" si="219"/>
        <v>0</v>
      </c>
      <c r="BO314" s="849">
        <f t="shared" si="219"/>
        <v>0</v>
      </c>
      <c r="BP314" s="849">
        <f t="shared" si="219"/>
        <v>0</v>
      </c>
      <c r="BQ314" s="849">
        <f t="shared" si="219"/>
        <v>0</v>
      </c>
      <c r="BR314" s="849">
        <f t="shared" si="219"/>
        <v>0</v>
      </c>
      <c r="BS314" s="849">
        <f t="shared" ref="BS314:CI314" si="220">BS224+BS288</f>
        <v>0</v>
      </c>
      <c r="BT314" s="849">
        <f t="shared" si="220"/>
        <v>0</v>
      </c>
      <c r="BU314" s="849">
        <f t="shared" si="220"/>
        <v>0</v>
      </c>
      <c r="BV314" s="849">
        <f t="shared" si="220"/>
        <v>0</v>
      </c>
      <c r="BW314" s="849">
        <f t="shared" si="220"/>
        <v>0</v>
      </c>
      <c r="BX314" s="849">
        <f t="shared" si="220"/>
        <v>0</v>
      </c>
      <c r="BY314" s="849">
        <f t="shared" si="220"/>
        <v>0</v>
      </c>
      <c r="BZ314" s="849">
        <f t="shared" si="220"/>
        <v>0</v>
      </c>
      <c r="CA314" s="849">
        <f t="shared" si="220"/>
        <v>0</v>
      </c>
      <c r="CB314" s="849">
        <f t="shared" si="220"/>
        <v>0</v>
      </c>
      <c r="CC314" s="849">
        <f t="shared" si="220"/>
        <v>0</v>
      </c>
      <c r="CD314" s="849">
        <f t="shared" si="220"/>
        <v>0</v>
      </c>
      <c r="CE314" s="849">
        <f t="shared" si="220"/>
        <v>0</v>
      </c>
      <c r="CF314" s="849">
        <f t="shared" si="220"/>
        <v>0</v>
      </c>
      <c r="CG314" s="849">
        <f t="shared" si="220"/>
        <v>0</v>
      </c>
      <c r="CH314" s="849">
        <f t="shared" si="220"/>
        <v>0</v>
      </c>
      <c r="CI314" s="850">
        <f t="shared" si="220"/>
        <v>0</v>
      </c>
      <c r="CK314" s="825"/>
    </row>
    <row r="315" spans="2:89" x14ac:dyDescent="0.2">
      <c r="B315" s="1069" t="s">
        <v>606</v>
      </c>
      <c r="C315" s="1070" t="s">
        <v>607</v>
      </c>
      <c r="D315" s="1071" t="s">
        <v>78</v>
      </c>
      <c r="E315" s="1072" t="s">
        <v>141</v>
      </c>
      <c r="F315" s="1073">
        <v>2</v>
      </c>
      <c r="G315" s="637">
        <v>0</v>
      </c>
      <c r="H315" s="637">
        <v>0</v>
      </c>
      <c r="I315" s="637">
        <v>0</v>
      </c>
      <c r="J315" s="637">
        <v>0</v>
      </c>
      <c r="K315" s="637">
        <v>0</v>
      </c>
      <c r="L315" s="637">
        <v>0</v>
      </c>
      <c r="M315" s="638">
        <v>0</v>
      </c>
      <c r="N315" s="638">
        <v>0</v>
      </c>
      <c r="O315" s="638">
        <v>0</v>
      </c>
      <c r="P315" s="638">
        <v>0</v>
      </c>
      <c r="Q315" s="638">
        <v>0</v>
      </c>
      <c r="R315" s="638">
        <v>0</v>
      </c>
      <c r="S315" s="638">
        <v>0</v>
      </c>
      <c r="T315" s="638">
        <v>0</v>
      </c>
      <c r="U315" s="638">
        <v>0</v>
      </c>
      <c r="V315" s="638">
        <v>0</v>
      </c>
      <c r="W315" s="638">
        <v>0</v>
      </c>
      <c r="X315" s="638">
        <v>0</v>
      </c>
      <c r="Y315" s="638">
        <v>0</v>
      </c>
      <c r="Z315" s="638">
        <v>0</v>
      </c>
      <c r="AA315" s="638">
        <v>0</v>
      </c>
      <c r="AB315" s="638">
        <v>0</v>
      </c>
      <c r="AC315" s="638">
        <v>0</v>
      </c>
      <c r="AD315" s="638">
        <v>0</v>
      </c>
      <c r="AE315" s="638">
        <v>0</v>
      </c>
      <c r="AF315" s="638">
        <v>0</v>
      </c>
      <c r="AG315" s="638">
        <v>0</v>
      </c>
      <c r="AH315" s="638">
        <v>0</v>
      </c>
      <c r="AI315" s="638">
        <v>0</v>
      </c>
      <c r="AJ315" s="638">
        <v>0</v>
      </c>
      <c r="AK315" s="638">
        <v>0</v>
      </c>
      <c r="AL315" s="638"/>
      <c r="AM315" s="638"/>
      <c r="AN315" s="638"/>
      <c r="AO315" s="638"/>
      <c r="AP315" s="638"/>
      <c r="AQ315" s="638"/>
      <c r="AR315" s="638"/>
      <c r="AS315" s="638"/>
      <c r="AT315" s="638"/>
      <c r="AU315" s="638"/>
      <c r="AV315" s="638"/>
      <c r="AW315" s="638"/>
      <c r="AX315" s="638"/>
      <c r="AY315" s="638"/>
      <c r="AZ315" s="638"/>
      <c r="BA315" s="638"/>
      <c r="BB315" s="638"/>
      <c r="BC315" s="638"/>
      <c r="BD315" s="638"/>
      <c r="BE315" s="638"/>
      <c r="BF315" s="638"/>
      <c r="BG315" s="638"/>
      <c r="BH315" s="638"/>
      <c r="BI315" s="638"/>
      <c r="BJ315" s="638"/>
      <c r="BK315" s="638"/>
      <c r="BL315" s="638"/>
      <c r="BM315" s="638"/>
      <c r="BN315" s="638"/>
      <c r="BO315" s="638"/>
      <c r="BP315" s="638"/>
      <c r="BQ315" s="638"/>
      <c r="BR315" s="638"/>
      <c r="BS315" s="638"/>
      <c r="BT315" s="638"/>
      <c r="BU315" s="638"/>
      <c r="BV315" s="638"/>
      <c r="BW315" s="638"/>
      <c r="BX315" s="638"/>
      <c r="BY315" s="638"/>
      <c r="BZ315" s="638"/>
      <c r="CA315" s="638"/>
      <c r="CB315" s="638"/>
      <c r="CC315" s="638"/>
      <c r="CD315" s="638"/>
      <c r="CE315" s="638"/>
      <c r="CF315" s="638"/>
      <c r="CG315" s="638"/>
      <c r="CH315" s="638"/>
      <c r="CI315" s="639"/>
      <c r="CK315" s="825"/>
    </row>
    <row r="316" spans="2:89" x14ac:dyDescent="0.2">
      <c r="B316" s="1069" t="s">
        <v>608</v>
      </c>
      <c r="C316" s="1070" t="s">
        <v>394</v>
      </c>
      <c r="D316" s="1071" t="s">
        <v>609</v>
      </c>
      <c r="E316" s="1072" t="s">
        <v>141</v>
      </c>
      <c r="F316" s="1073">
        <v>2</v>
      </c>
      <c r="G316" s="669">
        <f t="shared" ref="G316:AL316" si="221">G226+G289</f>
        <v>2.74</v>
      </c>
      <c r="H316" s="669">
        <f t="shared" si="221"/>
        <v>1.91</v>
      </c>
      <c r="I316" s="669">
        <f t="shared" si="221"/>
        <v>2.09</v>
      </c>
      <c r="J316" s="669">
        <f t="shared" si="221"/>
        <v>2.84</v>
      </c>
      <c r="K316" s="669">
        <f t="shared" si="221"/>
        <v>0</v>
      </c>
      <c r="L316" s="669">
        <f t="shared" si="221"/>
        <v>0</v>
      </c>
      <c r="M316" s="831">
        <f t="shared" si="221"/>
        <v>0</v>
      </c>
      <c r="N316" s="831">
        <f t="shared" si="221"/>
        <v>0</v>
      </c>
      <c r="O316" s="831">
        <f t="shared" si="221"/>
        <v>0</v>
      </c>
      <c r="P316" s="831">
        <f t="shared" si="221"/>
        <v>0</v>
      </c>
      <c r="Q316" s="831">
        <f t="shared" si="221"/>
        <v>0</v>
      </c>
      <c r="R316" s="831">
        <f t="shared" si="221"/>
        <v>0</v>
      </c>
      <c r="S316" s="831">
        <f t="shared" si="221"/>
        <v>0</v>
      </c>
      <c r="T316" s="831">
        <f t="shared" si="221"/>
        <v>0</v>
      </c>
      <c r="U316" s="831">
        <f t="shared" si="221"/>
        <v>0</v>
      </c>
      <c r="V316" s="831">
        <f t="shared" si="221"/>
        <v>0</v>
      </c>
      <c r="W316" s="831">
        <f t="shared" si="221"/>
        <v>0</v>
      </c>
      <c r="X316" s="831">
        <f t="shared" si="221"/>
        <v>0</v>
      </c>
      <c r="Y316" s="831">
        <f t="shared" si="221"/>
        <v>0</v>
      </c>
      <c r="Z316" s="831">
        <f t="shared" si="221"/>
        <v>0</v>
      </c>
      <c r="AA316" s="831">
        <f t="shared" si="221"/>
        <v>0</v>
      </c>
      <c r="AB316" s="831">
        <f t="shared" si="221"/>
        <v>0</v>
      </c>
      <c r="AC316" s="831">
        <f t="shared" si="221"/>
        <v>0</v>
      </c>
      <c r="AD316" s="831">
        <f t="shared" si="221"/>
        <v>0</v>
      </c>
      <c r="AE316" s="831">
        <f t="shared" si="221"/>
        <v>0</v>
      </c>
      <c r="AF316" s="831">
        <f t="shared" si="221"/>
        <v>0</v>
      </c>
      <c r="AG316" s="831">
        <f t="shared" si="221"/>
        <v>0</v>
      </c>
      <c r="AH316" s="831">
        <f t="shared" si="221"/>
        <v>0</v>
      </c>
      <c r="AI316" s="831">
        <f t="shared" si="221"/>
        <v>0</v>
      </c>
      <c r="AJ316" s="831">
        <f t="shared" si="221"/>
        <v>0</v>
      </c>
      <c r="AK316" s="831">
        <f t="shared" si="221"/>
        <v>0</v>
      </c>
      <c r="AL316" s="831">
        <f t="shared" si="221"/>
        <v>0</v>
      </c>
      <c r="AM316" s="831">
        <f t="shared" ref="AM316:BR316" si="222">AM226+AM289</f>
        <v>0</v>
      </c>
      <c r="AN316" s="831">
        <f t="shared" si="222"/>
        <v>0</v>
      </c>
      <c r="AO316" s="831">
        <f t="shared" si="222"/>
        <v>0</v>
      </c>
      <c r="AP316" s="831">
        <f t="shared" si="222"/>
        <v>0</v>
      </c>
      <c r="AQ316" s="831">
        <f t="shared" si="222"/>
        <v>0</v>
      </c>
      <c r="AR316" s="831">
        <f t="shared" si="222"/>
        <v>0</v>
      </c>
      <c r="AS316" s="831">
        <f t="shared" si="222"/>
        <v>0</v>
      </c>
      <c r="AT316" s="831">
        <f t="shared" si="222"/>
        <v>0</v>
      </c>
      <c r="AU316" s="831">
        <f t="shared" si="222"/>
        <v>0</v>
      </c>
      <c r="AV316" s="831">
        <f t="shared" si="222"/>
        <v>0</v>
      </c>
      <c r="AW316" s="831">
        <f t="shared" si="222"/>
        <v>0</v>
      </c>
      <c r="AX316" s="831">
        <f t="shared" si="222"/>
        <v>0</v>
      </c>
      <c r="AY316" s="831">
        <f t="shared" si="222"/>
        <v>0</v>
      </c>
      <c r="AZ316" s="831">
        <f t="shared" si="222"/>
        <v>0</v>
      </c>
      <c r="BA316" s="831">
        <f t="shared" si="222"/>
        <v>0</v>
      </c>
      <c r="BB316" s="831">
        <f t="shared" si="222"/>
        <v>0</v>
      </c>
      <c r="BC316" s="831">
        <f t="shared" si="222"/>
        <v>0</v>
      </c>
      <c r="BD316" s="831">
        <f t="shared" si="222"/>
        <v>0</v>
      </c>
      <c r="BE316" s="831">
        <f t="shared" si="222"/>
        <v>0</v>
      </c>
      <c r="BF316" s="831">
        <f t="shared" si="222"/>
        <v>0</v>
      </c>
      <c r="BG316" s="831">
        <f t="shared" si="222"/>
        <v>0</v>
      </c>
      <c r="BH316" s="831">
        <f t="shared" si="222"/>
        <v>0</v>
      </c>
      <c r="BI316" s="831">
        <f t="shared" si="222"/>
        <v>0</v>
      </c>
      <c r="BJ316" s="831">
        <f t="shared" si="222"/>
        <v>0</v>
      </c>
      <c r="BK316" s="831">
        <f t="shared" si="222"/>
        <v>0</v>
      </c>
      <c r="BL316" s="831">
        <f t="shared" si="222"/>
        <v>0</v>
      </c>
      <c r="BM316" s="831">
        <f t="shared" si="222"/>
        <v>0</v>
      </c>
      <c r="BN316" s="831">
        <f t="shared" si="222"/>
        <v>0</v>
      </c>
      <c r="BO316" s="831">
        <f t="shared" si="222"/>
        <v>0</v>
      </c>
      <c r="BP316" s="831">
        <f t="shared" si="222"/>
        <v>0</v>
      </c>
      <c r="BQ316" s="831">
        <f t="shared" si="222"/>
        <v>0</v>
      </c>
      <c r="BR316" s="831">
        <f t="shared" si="222"/>
        <v>0</v>
      </c>
      <c r="BS316" s="831">
        <f t="shared" ref="BS316:CI316" si="223">BS226+BS289</f>
        <v>0</v>
      </c>
      <c r="BT316" s="831">
        <f t="shared" si="223"/>
        <v>0</v>
      </c>
      <c r="BU316" s="831">
        <f t="shared" si="223"/>
        <v>0</v>
      </c>
      <c r="BV316" s="831">
        <f t="shared" si="223"/>
        <v>0</v>
      </c>
      <c r="BW316" s="831">
        <f t="shared" si="223"/>
        <v>0</v>
      </c>
      <c r="BX316" s="831">
        <f t="shared" si="223"/>
        <v>0</v>
      </c>
      <c r="BY316" s="831">
        <f t="shared" si="223"/>
        <v>0</v>
      </c>
      <c r="BZ316" s="831">
        <f t="shared" si="223"/>
        <v>0</v>
      </c>
      <c r="CA316" s="831">
        <f t="shared" si="223"/>
        <v>0</v>
      </c>
      <c r="CB316" s="831">
        <f t="shared" si="223"/>
        <v>0</v>
      </c>
      <c r="CC316" s="831">
        <f t="shared" si="223"/>
        <v>0</v>
      </c>
      <c r="CD316" s="831">
        <f t="shared" si="223"/>
        <v>0</v>
      </c>
      <c r="CE316" s="831">
        <f t="shared" si="223"/>
        <v>0</v>
      </c>
      <c r="CF316" s="831">
        <f t="shared" si="223"/>
        <v>0</v>
      </c>
      <c r="CG316" s="831">
        <f t="shared" si="223"/>
        <v>0</v>
      </c>
      <c r="CH316" s="831">
        <f t="shared" si="223"/>
        <v>0</v>
      </c>
      <c r="CI316" s="832">
        <f t="shared" si="223"/>
        <v>0</v>
      </c>
      <c r="CK316" s="825"/>
    </row>
    <row r="317" spans="2:89" x14ac:dyDescent="0.2">
      <c r="B317" s="1069" t="s">
        <v>610</v>
      </c>
      <c r="C317" s="1070" t="s">
        <v>396</v>
      </c>
      <c r="D317" s="1071" t="s">
        <v>611</v>
      </c>
      <c r="E317" s="1072" t="s">
        <v>141</v>
      </c>
      <c r="F317" s="1073">
        <v>2</v>
      </c>
      <c r="G317" s="669">
        <f t="shared" ref="G317:AL317" si="224">G227+G290</f>
        <v>0.51</v>
      </c>
      <c r="H317" s="669">
        <f t="shared" si="224"/>
        <v>0.7</v>
      </c>
      <c r="I317" s="669">
        <f t="shared" si="224"/>
        <v>0.67</v>
      </c>
      <c r="J317" s="669">
        <f t="shared" si="224"/>
        <v>0.73</v>
      </c>
      <c r="K317" s="669">
        <f t="shared" si="224"/>
        <v>1.1599999999999999</v>
      </c>
      <c r="L317" s="669">
        <f t="shared" si="224"/>
        <v>1.0699999999999998</v>
      </c>
      <c r="M317" s="831">
        <f t="shared" si="224"/>
        <v>1.1000000000000001</v>
      </c>
      <c r="N317" s="831">
        <f t="shared" si="224"/>
        <v>1.1200000000000001</v>
      </c>
      <c r="O317" s="831">
        <f t="shared" si="224"/>
        <v>1.21</v>
      </c>
      <c r="P317" s="831">
        <f t="shared" si="224"/>
        <v>1.21</v>
      </c>
      <c r="Q317" s="831">
        <f t="shared" si="224"/>
        <v>1.21</v>
      </c>
      <c r="R317" s="831">
        <f t="shared" si="224"/>
        <v>1.21</v>
      </c>
      <c r="S317" s="831">
        <f t="shared" si="224"/>
        <v>1.22</v>
      </c>
      <c r="T317" s="831">
        <f t="shared" si="224"/>
        <v>1.22</v>
      </c>
      <c r="U317" s="831">
        <f t="shared" si="224"/>
        <v>1.22</v>
      </c>
      <c r="V317" s="831">
        <f t="shared" si="224"/>
        <v>1.23</v>
      </c>
      <c r="W317" s="831">
        <f t="shared" si="224"/>
        <v>1.23</v>
      </c>
      <c r="X317" s="831">
        <f t="shared" si="224"/>
        <v>1.23</v>
      </c>
      <c r="Y317" s="831">
        <f t="shared" si="224"/>
        <v>1.24</v>
      </c>
      <c r="Z317" s="831">
        <f t="shared" si="224"/>
        <v>1.24</v>
      </c>
      <c r="AA317" s="831">
        <f t="shared" si="224"/>
        <v>1.24</v>
      </c>
      <c r="AB317" s="831">
        <f t="shared" si="224"/>
        <v>1.24</v>
      </c>
      <c r="AC317" s="831">
        <f t="shared" si="224"/>
        <v>1.25</v>
      </c>
      <c r="AD317" s="831">
        <f t="shared" si="224"/>
        <v>1.25</v>
      </c>
      <c r="AE317" s="831">
        <f t="shared" si="224"/>
        <v>1.25</v>
      </c>
      <c r="AF317" s="831">
        <f t="shared" si="224"/>
        <v>1.26</v>
      </c>
      <c r="AG317" s="831">
        <f t="shared" si="224"/>
        <v>1.26</v>
      </c>
      <c r="AH317" s="831">
        <f t="shared" si="224"/>
        <v>1.26</v>
      </c>
      <c r="AI317" s="831">
        <f t="shared" si="224"/>
        <v>1.27</v>
      </c>
      <c r="AJ317" s="831">
        <f t="shared" si="224"/>
        <v>1.27</v>
      </c>
      <c r="AK317" s="831">
        <f t="shared" si="224"/>
        <v>1.27</v>
      </c>
      <c r="AL317" s="831">
        <f t="shared" si="224"/>
        <v>0</v>
      </c>
      <c r="AM317" s="831">
        <f t="shared" ref="AM317:BR317" si="225">AM227+AM290</f>
        <v>0</v>
      </c>
      <c r="AN317" s="831">
        <f t="shared" si="225"/>
        <v>0</v>
      </c>
      <c r="AO317" s="831">
        <f t="shared" si="225"/>
        <v>0</v>
      </c>
      <c r="AP317" s="831">
        <f t="shared" si="225"/>
        <v>0</v>
      </c>
      <c r="AQ317" s="831">
        <f t="shared" si="225"/>
        <v>0</v>
      </c>
      <c r="AR317" s="831">
        <f t="shared" si="225"/>
        <v>0</v>
      </c>
      <c r="AS317" s="831">
        <f t="shared" si="225"/>
        <v>0</v>
      </c>
      <c r="AT317" s="831">
        <f t="shared" si="225"/>
        <v>0</v>
      </c>
      <c r="AU317" s="831">
        <f t="shared" si="225"/>
        <v>0</v>
      </c>
      <c r="AV317" s="831">
        <f t="shared" si="225"/>
        <v>0</v>
      </c>
      <c r="AW317" s="831">
        <f t="shared" si="225"/>
        <v>0</v>
      </c>
      <c r="AX317" s="831">
        <f t="shared" si="225"/>
        <v>0</v>
      </c>
      <c r="AY317" s="831">
        <f t="shared" si="225"/>
        <v>0</v>
      </c>
      <c r="AZ317" s="831">
        <f t="shared" si="225"/>
        <v>0</v>
      </c>
      <c r="BA317" s="831">
        <f t="shared" si="225"/>
        <v>0</v>
      </c>
      <c r="BB317" s="831">
        <f t="shared" si="225"/>
        <v>0</v>
      </c>
      <c r="BC317" s="831">
        <f t="shared" si="225"/>
        <v>0</v>
      </c>
      <c r="BD317" s="831">
        <f t="shared" si="225"/>
        <v>0</v>
      </c>
      <c r="BE317" s="831">
        <f t="shared" si="225"/>
        <v>0</v>
      </c>
      <c r="BF317" s="831">
        <f t="shared" si="225"/>
        <v>0</v>
      </c>
      <c r="BG317" s="831">
        <f t="shared" si="225"/>
        <v>0</v>
      </c>
      <c r="BH317" s="831">
        <f t="shared" si="225"/>
        <v>0</v>
      </c>
      <c r="BI317" s="831">
        <f t="shared" si="225"/>
        <v>0</v>
      </c>
      <c r="BJ317" s="831">
        <f t="shared" si="225"/>
        <v>0</v>
      </c>
      <c r="BK317" s="831">
        <f t="shared" si="225"/>
        <v>0</v>
      </c>
      <c r="BL317" s="831">
        <f t="shared" si="225"/>
        <v>0</v>
      </c>
      <c r="BM317" s="831">
        <f t="shared" si="225"/>
        <v>0</v>
      </c>
      <c r="BN317" s="831">
        <f t="shared" si="225"/>
        <v>0</v>
      </c>
      <c r="BO317" s="831">
        <f t="shared" si="225"/>
        <v>0</v>
      </c>
      <c r="BP317" s="831">
        <f t="shared" si="225"/>
        <v>0</v>
      </c>
      <c r="BQ317" s="831">
        <f t="shared" si="225"/>
        <v>0</v>
      </c>
      <c r="BR317" s="831">
        <f t="shared" si="225"/>
        <v>0</v>
      </c>
      <c r="BS317" s="831">
        <f t="shared" ref="BS317:CI317" si="226">BS227+BS290</f>
        <v>0</v>
      </c>
      <c r="BT317" s="831">
        <f t="shared" si="226"/>
        <v>0</v>
      </c>
      <c r="BU317" s="831">
        <f t="shared" si="226"/>
        <v>0</v>
      </c>
      <c r="BV317" s="831">
        <f t="shared" si="226"/>
        <v>0</v>
      </c>
      <c r="BW317" s="831">
        <f t="shared" si="226"/>
        <v>0</v>
      </c>
      <c r="BX317" s="831">
        <f t="shared" si="226"/>
        <v>0</v>
      </c>
      <c r="BY317" s="831">
        <f t="shared" si="226"/>
        <v>0</v>
      </c>
      <c r="BZ317" s="831">
        <f t="shared" si="226"/>
        <v>0</v>
      </c>
      <c r="CA317" s="831">
        <f t="shared" si="226"/>
        <v>0</v>
      </c>
      <c r="CB317" s="831">
        <f t="shared" si="226"/>
        <v>0</v>
      </c>
      <c r="CC317" s="831">
        <f t="shared" si="226"/>
        <v>0</v>
      </c>
      <c r="CD317" s="831">
        <f t="shared" si="226"/>
        <v>0</v>
      </c>
      <c r="CE317" s="831">
        <f t="shared" si="226"/>
        <v>0</v>
      </c>
      <c r="CF317" s="831">
        <f t="shared" si="226"/>
        <v>0</v>
      </c>
      <c r="CG317" s="831">
        <f t="shared" si="226"/>
        <v>0</v>
      </c>
      <c r="CH317" s="831">
        <f t="shared" si="226"/>
        <v>0</v>
      </c>
      <c r="CI317" s="832">
        <f t="shared" si="226"/>
        <v>0</v>
      </c>
      <c r="CK317" s="825"/>
    </row>
    <row r="318" spans="2:89" x14ac:dyDescent="0.2">
      <c r="B318" s="1069" t="s">
        <v>612</v>
      </c>
      <c r="C318" s="1070" t="s">
        <v>398</v>
      </c>
      <c r="D318" s="1071" t="s">
        <v>613</v>
      </c>
      <c r="E318" s="1072" t="s">
        <v>141</v>
      </c>
      <c r="F318" s="1073">
        <v>2</v>
      </c>
      <c r="G318" s="669">
        <f t="shared" ref="G318:AL318" si="227">G228+G291</f>
        <v>0.14000000000000001</v>
      </c>
      <c r="H318" s="669">
        <f t="shared" si="227"/>
        <v>0.16</v>
      </c>
      <c r="I318" s="669">
        <f t="shared" si="227"/>
        <v>0.08</v>
      </c>
      <c r="J318" s="669">
        <f t="shared" si="227"/>
        <v>0.1</v>
      </c>
      <c r="K318" s="669">
        <f t="shared" si="227"/>
        <v>0.2</v>
      </c>
      <c r="L318" s="669">
        <f t="shared" si="227"/>
        <v>0.18</v>
      </c>
      <c r="M318" s="831">
        <f t="shared" si="227"/>
        <v>0.18</v>
      </c>
      <c r="N318" s="831">
        <f t="shared" si="227"/>
        <v>0.18</v>
      </c>
      <c r="O318" s="831">
        <f t="shared" si="227"/>
        <v>0.09</v>
      </c>
      <c r="P318" s="831">
        <f t="shared" si="227"/>
        <v>0.09</v>
      </c>
      <c r="Q318" s="831">
        <f t="shared" si="227"/>
        <v>0.09</v>
      </c>
      <c r="R318" s="831">
        <f t="shared" si="227"/>
        <v>0.09</v>
      </c>
      <c r="S318" s="831">
        <f t="shared" si="227"/>
        <v>0.09</v>
      </c>
      <c r="T318" s="831">
        <f t="shared" si="227"/>
        <v>0.09</v>
      </c>
      <c r="U318" s="831">
        <f t="shared" si="227"/>
        <v>0.09</v>
      </c>
      <c r="V318" s="831">
        <f t="shared" si="227"/>
        <v>0.09</v>
      </c>
      <c r="W318" s="831">
        <f t="shared" si="227"/>
        <v>0.09</v>
      </c>
      <c r="X318" s="831">
        <f t="shared" si="227"/>
        <v>0.09</v>
      </c>
      <c r="Y318" s="831">
        <f t="shared" si="227"/>
        <v>0.09</v>
      </c>
      <c r="Z318" s="831">
        <f t="shared" si="227"/>
        <v>0.09</v>
      </c>
      <c r="AA318" s="831">
        <f t="shared" si="227"/>
        <v>0.09</v>
      </c>
      <c r="AB318" s="831">
        <f t="shared" si="227"/>
        <v>0.09</v>
      </c>
      <c r="AC318" s="831">
        <f t="shared" si="227"/>
        <v>0.09</v>
      </c>
      <c r="AD318" s="831">
        <f t="shared" si="227"/>
        <v>0.09</v>
      </c>
      <c r="AE318" s="831">
        <f t="shared" si="227"/>
        <v>0.09</v>
      </c>
      <c r="AF318" s="831">
        <f t="shared" si="227"/>
        <v>0.09</v>
      </c>
      <c r="AG318" s="831">
        <f t="shared" si="227"/>
        <v>0.09</v>
      </c>
      <c r="AH318" s="831">
        <f t="shared" si="227"/>
        <v>0.09</v>
      </c>
      <c r="AI318" s="831">
        <f t="shared" si="227"/>
        <v>0.09</v>
      </c>
      <c r="AJ318" s="831">
        <f t="shared" si="227"/>
        <v>0.09</v>
      </c>
      <c r="AK318" s="831">
        <f t="shared" si="227"/>
        <v>0.09</v>
      </c>
      <c r="AL318" s="831">
        <f t="shared" si="227"/>
        <v>0</v>
      </c>
      <c r="AM318" s="831">
        <f t="shared" ref="AM318:BR318" si="228">AM228+AM291</f>
        <v>0</v>
      </c>
      <c r="AN318" s="831">
        <f t="shared" si="228"/>
        <v>0</v>
      </c>
      <c r="AO318" s="831">
        <f t="shared" si="228"/>
        <v>0</v>
      </c>
      <c r="AP318" s="831">
        <f t="shared" si="228"/>
        <v>0</v>
      </c>
      <c r="AQ318" s="831">
        <f t="shared" si="228"/>
        <v>0</v>
      </c>
      <c r="AR318" s="831">
        <f t="shared" si="228"/>
        <v>0</v>
      </c>
      <c r="AS318" s="831">
        <f t="shared" si="228"/>
        <v>0</v>
      </c>
      <c r="AT318" s="831">
        <f t="shared" si="228"/>
        <v>0</v>
      </c>
      <c r="AU318" s="831">
        <f t="shared" si="228"/>
        <v>0</v>
      </c>
      <c r="AV318" s="831">
        <f t="shared" si="228"/>
        <v>0</v>
      </c>
      <c r="AW318" s="831">
        <f t="shared" si="228"/>
        <v>0</v>
      </c>
      <c r="AX318" s="831">
        <f t="shared" si="228"/>
        <v>0</v>
      </c>
      <c r="AY318" s="831">
        <f t="shared" si="228"/>
        <v>0</v>
      </c>
      <c r="AZ318" s="831">
        <f t="shared" si="228"/>
        <v>0</v>
      </c>
      <c r="BA318" s="831">
        <f t="shared" si="228"/>
        <v>0</v>
      </c>
      <c r="BB318" s="831">
        <f t="shared" si="228"/>
        <v>0</v>
      </c>
      <c r="BC318" s="831">
        <f t="shared" si="228"/>
        <v>0</v>
      </c>
      <c r="BD318" s="831">
        <f t="shared" si="228"/>
        <v>0</v>
      </c>
      <c r="BE318" s="831">
        <f t="shared" si="228"/>
        <v>0</v>
      </c>
      <c r="BF318" s="831">
        <f t="shared" si="228"/>
        <v>0</v>
      </c>
      <c r="BG318" s="831">
        <f t="shared" si="228"/>
        <v>0</v>
      </c>
      <c r="BH318" s="831">
        <f t="shared" si="228"/>
        <v>0</v>
      </c>
      <c r="BI318" s="831">
        <f t="shared" si="228"/>
        <v>0</v>
      </c>
      <c r="BJ318" s="831">
        <f t="shared" si="228"/>
        <v>0</v>
      </c>
      <c r="BK318" s="831">
        <f t="shared" si="228"/>
        <v>0</v>
      </c>
      <c r="BL318" s="831">
        <f t="shared" si="228"/>
        <v>0</v>
      </c>
      <c r="BM318" s="831">
        <f t="shared" si="228"/>
        <v>0</v>
      </c>
      <c r="BN318" s="831">
        <f t="shared" si="228"/>
        <v>0</v>
      </c>
      <c r="BO318" s="831">
        <f t="shared" si="228"/>
        <v>0</v>
      </c>
      <c r="BP318" s="831">
        <f t="shared" si="228"/>
        <v>0</v>
      </c>
      <c r="BQ318" s="831">
        <f t="shared" si="228"/>
        <v>0</v>
      </c>
      <c r="BR318" s="831">
        <f t="shared" si="228"/>
        <v>0</v>
      </c>
      <c r="BS318" s="831">
        <f t="shared" ref="BS318:CI318" si="229">BS228+BS291</f>
        <v>0</v>
      </c>
      <c r="BT318" s="831">
        <f t="shared" si="229"/>
        <v>0</v>
      </c>
      <c r="BU318" s="831">
        <f t="shared" si="229"/>
        <v>0</v>
      </c>
      <c r="BV318" s="831">
        <f t="shared" si="229"/>
        <v>0</v>
      </c>
      <c r="BW318" s="831">
        <f t="shared" si="229"/>
        <v>0</v>
      </c>
      <c r="BX318" s="831">
        <f t="shared" si="229"/>
        <v>0</v>
      </c>
      <c r="BY318" s="831">
        <f t="shared" si="229"/>
        <v>0</v>
      </c>
      <c r="BZ318" s="831">
        <f t="shared" si="229"/>
        <v>0</v>
      </c>
      <c r="CA318" s="831">
        <f t="shared" si="229"/>
        <v>0</v>
      </c>
      <c r="CB318" s="831">
        <f t="shared" si="229"/>
        <v>0</v>
      </c>
      <c r="CC318" s="831">
        <f t="shared" si="229"/>
        <v>0</v>
      </c>
      <c r="CD318" s="831">
        <f t="shared" si="229"/>
        <v>0</v>
      </c>
      <c r="CE318" s="831">
        <f t="shared" si="229"/>
        <v>0</v>
      </c>
      <c r="CF318" s="831">
        <f t="shared" si="229"/>
        <v>0</v>
      </c>
      <c r="CG318" s="831">
        <f t="shared" si="229"/>
        <v>0</v>
      </c>
      <c r="CH318" s="831">
        <f t="shared" si="229"/>
        <v>0</v>
      </c>
      <c r="CI318" s="832">
        <f t="shared" si="229"/>
        <v>0</v>
      </c>
      <c r="CK318" s="825"/>
    </row>
    <row r="319" spans="2:89" ht="28.5" x14ac:dyDescent="0.2">
      <c r="B319" s="1069" t="s">
        <v>614</v>
      </c>
      <c r="C319" s="1070" t="s">
        <v>400</v>
      </c>
      <c r="D319" s="1071" t="s">
        <v>399</v>
      </c>
      <c r="E319" s="1072" t="s">
        <v>282</v>
      </c>
      <c r="F319" s="1073">
        <v>1</v>
      </c>
      <c r="G319" s="856">
        <f t="shared" ref="G319:AL319" si="230">G229</f>
        <v>0</v>
      </c>
      <c r="H319" s="856">
        <f t="shared" si="230"/>
        <v>0</v>
      </c>
      <c r="I319" s="856">
        <f t="shared" si="230"/>
        <v>0</v>
      </c>
      <c r="J319" s="856">
        <f t="shared" si="230"/>
        <v>0</v>
      </c>
      <c r="K319" s="856">
        <f t="shared" si="230"/>
        <v>0</v>
      </c>
      <c r="L319" s="856">
        <f t="shared" si="230"/>
        <v>0</v>
      </c>
      <c r="M319" s="857">
        <f t="shared" si="230"/>
        <v>0</v>
      </c>
      <c r="N319" s="857">
        <f t="shared" si="230"/>
        <v>0</v>
      </c>
      <c r="O319" s="857">
        <f t="shared" si="230"/>
        <v>0</v>
      </c>
      <c r="P319" s="857">
        <f t="shared" si="230"/>
        <v>0</v>
      </c>
      <c r="Q319" s="857">
        <f t="shared" si="230"/>
        <v>0</v>
      </c>
      <c r="R319" s="857">
        <f t="shared" si="230"/>
        <v>0.01</v>
      </c>
      <c r="S319" s="857">
        <f t="shared" si="230"/>
        <v>0.01</v>
      </c>
      <c r="T319" s="857">
        <f t="shared" si="230"/>
        <v>0.01</v>
      </c>
      <c r="U319" s="857">
        <f t="shared" si="230"/>
        <v>0.01</v>
      </c>
      <c r="V319" s="857">
        <f t="shared" si="230"/>
        <v>0.01</v>
      </c>
      <c r="W319" s="857">
        <f t="shared" si="230"/>
        <v>0.01</v>
      </c>
      <c r="X319" s="857">
        <f t="shared" si="230"/>
        <v>0.01</v>
      </c>
      <c r="Y319" s="857">
        <f t="shared" si="230"/>
        <v>0.01</v>
      </c>
      <c r="Z319" s="857">
        <f t="shared" si="230"/>
        <v>0.01</v>
      </c>
      <c r="AA319" s="857">
        <f t="shared" si="230"/>
        <v>0.01</v>
      </c>
      <c r="AB319" s="857">
        <f t="shared" si="230"/>
        <v>0.01</v>
      </c>
      <c r="AC319" s="857">
        <f t="shared" si="230"/>
        <v>0.01</v>
      </c>
      <c r="AD319" s="857">
        <f t="shared" si="230"/>
        <v>0.01</v>
      </c>
      <c r="AE319" s="857">
        <f t="shared" si="230"/>
        <v>0.01</v>
      </c>
      <c r="AF319" s="857">
        <f t="shared" si="230"/>
        <v>0.01</v>
      </c>
      <c r="AG319" s="857">
        <f t="shared" si="230"/>
        <v>0.01</v>
      </c>
      <c r="AH319" s="857">
        <f t="shared" si="230"/>
        <v>0.01</v>
      </c>
      <c r="AI319" s="857">
        <f t="shared" si="230"/>
        <v>0.01</v>
      </c>
      <c r="AJ319" s="857">
        <f t="shared" si="230"/>
        <v>0.01</v>
      </c>
      <c r="AK319" s="857">
        <f t="shared" si="230"/>
        <v>0.01</v>
      </c>
      <c r="AL319" s="857">
        <f t="shared" si="230"/>
        <v>0</v>
      </c>
      <c r="AM319" s="857">
        <f t="shared" ref="AM319:BR319" si="231">AM229</f>
        <v>0</v>
      </c>
      <c r="AN319" s="857">
        <f t="shared" si="231"/>
        <v>0</v>
      </c>
      <c r="AO319" s="857">
        <f t="shared" si="231"/>
        <v>0</v>
      </c>
      <c r="AP319" s="857">
        <f t="shared" si="231"/>
        <v>0</v>
      </c>
      <c r="AQ319" s="857">
        <f t="shared" si="231"/>
        <v>0</v>
      </c>
      <c r="AR319" s="857">
        <f t="shared" si="231"/>
        <v>0</v>
      </c>
      <c r="AS319" s="857">
        <f t="shared" si="231"/>
        <v>0</v>
      </c>
      <c r="AT319" s="857">
        <f t="shared" si="231"/>
        <v>0</v>
      </c>
      <c r="AU319" s="857">
        <f t="shared" si="231"/>
        <v>0</v>
      </c>
      <c r="AV319" s="857">
        <f t="shared" si="231"/>
        <v>0</v>
      </c>
      <c r="AW319" s="857">
        <f t="shared" si="231"/>
        <v>0</v>
      </c>
      <c r="AX319" s="857">
        <f t="shared" si="231"/>
        <v>0</v>
      </c>
      <c r="AY319" s="857">
        <f t="shared" si="231"/>
        <v>0</v>
      </c>
      <c r="AZ319" s="857">
        <f t="shared" si="231"/>
        <v>0</v>
      </c>
      <c r="BA319" s="857">
        <f t="shared" si="231"/>
        <v>0</v>
      </c>
      <c r="BB319" s="857">
        <f t="shared" si="231"/>
        <v>0</v>
      </c>
      <c r="BC319" s="857">
        <f t="shared" si="231"/>
        <v>0</v>
      </c>
      <c r="BD319" s="857">
        <f t="shared" si="231"/>
        <v>0</v>
      </c>
      <c r="BE319" s="857">
        <f t="shared" si="231"/>
        <v>0</v>
      </c>
      <c r="BF319" s="857">
        <f t="shared" si="231"/>
        <v>0</v>
      </c>
      <c r="BG319" s="857">
        <f t="shared" si="231"/>
        <v>0</v>
      </c>
      <c r="BH319" s="857">
        <f t="shared" si="231"/>
        <v>0</v>
      </c>
      <c r="BI319" s="857">
        <f t="shared" si="231"/>
        <v>0</v>
      </c>
      <c r="BJ319" s="857">
        <f t="shared" si="231"/>
        <v>0</v>
      </c>
      <c r="BK319" s="857">
        <f t="shared" si="231"/>
        <v>0</v>
      </c>
      <c r="BL319" s="857">
        <f t="shared" si="231"/>
        <v>0</v>
      </c>
      <c r="BM319" s="857">
        <f t="shared" si="231"/>
        <v>0</v>
      </c>
      <c r="BN319" s="857">
        <f t="shared" si="231"/>
        <v>0</v>
      </c>
      <c r="BO319" s="857">
        <f t="shared" si="231"/>
        <v>0</v>
      </c>
      <c r="BP319" s="857">
        <f t="shared" si="231"/>
        <v>0</v>
      </c>
      <c r="BQ319" s="857">
        <f t="shared" si="231"/>
        <v>0</v>
      </c>
      <c r="BR319" s="857">
        <f t="shared" si="231"/>
        <v>0</v>
      </c>
      <c r="BS319" s="857">
        <f t="shared" ref="BS319:CI319" si="232">BS229</f>
        <v>0</v>
      </c>
      <c r="BT319" s="857">
        <f t="shared" si="232"/>
        <v>0</v>
      </c>
      <c r="BU319" s="857">
        <f t="shared" si="232"/>
        <v>0</v>
      </c>
      <c r="BV319" s="857">
        <f t="shared" si="232"/>
        <v>0</v>
      </c>
      <c r="BW319" s="857">
        <f t="shared" si="232"/>
        <v>0</v>
      </c>
      <c r="BX319" s="857">
        <f t="shared" si="232"/>
        <v>0</v>
      </c>
      <c r="BY319" s="857">
        <f t="shared" si="232"/>
        <v>0</v>
      </c>
      <c r="BZ319" s="857">
        <f t="shared" si="232"/>
        <v>0</v>
      </c>
      <c r="CA319" s="857">
        <f t="shared" si="232"/>
        <v>0</v>
      </c>
      <c r="CB319" s="857">
        <f t="shared" si="232"/>
        <v>0</v>
      </c>
      <c r="CC319" s="857">
        <f t="shared" si="232"/>
        <v>0</v>
      </c>
      <c r="CD319" s="857">
        <f t="shared" si="232"/>
        <v>0</v>
      </c>
      <c r="CE319" s="857">
        <f t="shared" si="232"/>
        <v>0</v>
      </c>
      <c r="CF319" s="857">
        <f t="shared" si="232"/>
        <v>0</v>
      </c>
      <c r="CG319" s="857">
        <f t="shared" si="232"/>
        <v>0</v>
      </c>
      <c r="CH319" s="857">
        <f t="shared" si="232"/>
        <v>0</v>
      </c>
      <c r="CI319" s="858">
        <f t="shared" si="232"/>
        <v>0</v>
      </c>
      <c r="CK319" s="825"/>
    </row>
    <row r="320" spans="2:89" ht="28.5" x14ac:dyDescent="0.2">
      <c r="B320" s="1069" t="s">
        <v>615</v>
      </c>
      <c r="C320" s="1070" t="s">
        <v>402</v>
      </c>
      <c r="D320" s="1071" t="s">
        <v>616</v>
      </c>
      <c r="E320" s="1072" t="s">
        <v>141</v>
      </c>
      <c r="F320" s="1073">
        <v>2</v>
      </c>
      <c r="G320" s="669">
        <f>G319*(G314+SUM(G316:G318)-SUM(G326:G329))</f>
        <v>0</v>
      </c>
      <c r="H320" s="669">
        <f t="shared" ref="H320" si="233">H319*(SUM(H314:H318)-SUM(H326:H329))</f>
        <v>0</v>
      </c>
      <c r="I320" s="669">
        <f t="shared" ref="I320" si="234">I319*(SUM(I314:I318)-SUM(I326:I329))</f>
        <v>0</v>
      </c>
      <c r="J320" s="669">
        <f t="shared" ref="J320:BU320" si="235">J319*(SUM(J314:J318)-SUM(J326:J329))</f>
        <v>0</v>
      </c>
      <c r="K320" s="669">
        <f t="shared" si="235"/>
        <v>0</v>
      </c>
      <c r="L320" s="669">
        <f t="shared" si="235"/>
        <v>0</v>
      </c>
      <c r="M320" s="669">
        <f t="shared" si="235"/>
        <v>0</v>
      </c>
      <c r="N320" s="669">
        <f t="shared" si="235"/>
        <v>0</v>
      </c>
      <c r="O320" s="669">
        <f t="shared" si="235"/>
        <v>0</v>
      </c>
      <c r="P320" s="669">
        <f t="shared" si="235"/>
        <v>0</v>
      </c>
      <c r="Q320" s="669">
        <f t="shared" si="235"/>
        <v>0</v>
      </c>
      <c r="R320" s="669">
        <f t="shared" si="235"/>
        <v>3.3850000000000005E-2</v>
      </c>
      <c r="S320" s="669">
        <f t="shared" si="235"/>
        <v>3.4010000000000006E-2</v>
      </c>
      <c r="T320" s="669">
        <f t="shared" si="235"/>
        <v>3.407000000000001E-2</v>
      </c>
      <c r="U320" s="669">
        <f t="shared" si="235"/>
        <v>3.4130000000000014E-2</v>
      </c>
      <c r="V320" s="669">
        <f t="shared" si="235"/>
        <v>3.4290000000000015E-2</v>
      </c>
      <c r="W320" s="669">
        <f t="shared" si="235"/>
        <v>3.425000000000001E-2</v>
      </c>
      <c r="X320" s="669">
        <f t="shared" si="235"/>
        <v>3.4310000000000007E-2</v>
      </c>
      <c r="Y320" s="669">
        <f t="shared" si="235"/>
        <v>3.4470000000000021E-2</v>
      </c>
      <c r="Z320" s="669">
        <f t="shared" si="235"/>
        <v>3.4530000000000012E-2</v>
      </c>
      <c r="AA320" s="669">
        <f t="shared" si="235"/>
        <v>3.4590000000000017E-2</v>
      </c>
      <c r="AB320" s="669">
        <f t="shared" si="235"/>
        <v>3.4650000000000014E-2</v>
      </c>
      <c r="AC320" s="669">
        <f t="shared" si="235"/>
        <v>3.4810000000000015E-2</v>
      </c>
      <c r="AD320" s="669">
        <f t="shared" si="235"/>
        <v>3.4870000000000019E-2</v>
      </c>
      <c r="AE320" s="669">
        <f t="shared" si="235"/>
        <v>3.4930000000000024E-2</v>
      </c>
      <c r="AF320" s="669">
        <f t="shared" si="235"/>
        <v>3.5090000000000024E-2</v>
      </c>
      <c r="AG320" s="669">
        <f t="shared" si="235"/>
        <v>3.5150000000000022E-2</v>
      </c>
      <c r="AH320" s="669">
        <f t="shared" si="235"/>
        <v>3.5210000000000026E-2</v>
      </c>
      <c r="AI320" s="669">
        <f t="shared" si="235"/>
        <v>3.5370000000000026E-2</v>
      </c>
      <c r="AJ320" s="669">
        <f t="shared" si="235"/>
        <v>3.5430000000000031E-2</v>
      </c>
      <c r="AK320" s="669">
        <f t="shared" si="235"/>
        <v>3.5490000000000028E-2</v>
      </c>
      <c r="AL320" s="669">
        <f t="shared" si="235"/>
        <v>0</v>
      </c>
      <c r="AM320" s="669">
        <f t="shared" si="235"/>
        <v>0</v>
      </c>
      <c r="AN320" s="669">
        <f t="shared" si="235"/>
        <v>0</v>
      </c>
      <c r="AO320" s="669">
        <f t="shared" si="235"/>
        <v>0</v>
      </c>
      <c r="AP320" s="669">
        <f t="shared" si="235"/>
        <v>0</v>
      </c>
      <c r="AQ320" s="669">
        <f t="shared" si="235"/>
        <v>0</v>
      </c>
      <c r="AR320" s="669">
        <f t="shared" si="235"/>
        <v>0</v>
      </c>
      <c r="AS320" s="669">
        <f t="shared" si="235"/>
        <v>0</v>
      </c>
      <c r="AT320" s="669">
        <f t="shared" si="235"/>
        <v>0</v>
      </c>
      <c r="AU320" s="669">
        <f t="shared" si="235"/>
        <v>0</v>
      </c>
      <c r="AV320" s="669">
        <f t="shared" si="235"/>
        <v>0</v>
      </c>
      <c r="AW320" s="669">
        <f t="shared" si="235"/>
        <v>0</v>
      </c>
      <c r="AX320" s="669">
        <f t="shared" si="235"/>
        <v>0</v>
      </c>
      <c r="AY320" s="669">
        <f t="shared" si="235"/>
        <v>0</v>
      </c>
      <c r="AZ320" s="669">
        <f t="shared" si="235"/>
        <v>0</v>
      </c>
      <c r="BA320" s="669">
        <f t="shared" si="235"/>
        <v>0</v>
      </c>
      <c r="BB320" s="669">
        <f t="shared" si="235"/>
        <v>0</v>
      </c>
      <c r="BC320" s="669">
        <f t="shared" si="235"/>
        <v>0</v>
      </c>
      <c r="BD320" s="669">
        <f t="shared" si="235"/>
        <v>0</v>
      </c>
      <c r="BE320" s="669">
        <f t="shared" si="235"/>
        <v>0</v>
      </c>
      <c r="BF320" s="669">
        <f t="shared" si="235"/>
        <v>0</v>
      </c>
      <c r="BG320" s="669">
        <f t="shared" si="235"/>
        <v>0</v>
      </c>
      <c r="BH320" s="669">
        <f t="shared" si="235"/>
        <v>0</v>
      </c>
      <c r="BI320" s="669">
        <f t="shared" si="235"/>
        <v>0</v>
      </c>
      <c r="BJ320" s="669">
        <f t="shared" si="235"/>
        <v>0</v>
      </c>
      <c r="BK320" s="669">
        <f t="shared" si="235"/>
        <v>0</v>
      </c>
      <c r="BL320" s="669">
        <f t="shared" si="235"/>
        <v>0</v>
      </c>
      <c r="BM320" s="669">
        <f t="shared" si="235"/>
        <v>0</v>
      </c>
      <c r="BN320" s="669">
        <f t="shared" si="235"/>
        <v>0</v>
      </c>
      <c r="BO320" s="669">
        <f t="shared" si="235"/>
        <v>0</v>
      </c>
      <c r="BP320" s="669">
        <f t="shared" si="235"/>
        <v>0</v>
      </c>
      <c r="BQ320" s="669">
        <f t="shared" si="235"/>
        <v>0</v>
      </c>
      <c r="BR320" s="669">
        <f t="shared" si="235"/>
        <v>0</v>
      </c>
      <c r="BS320" s="669">
        <f t="shared" si="235"/>
        <v>0</v>
      </c>
      <c r="BT320" s="669">
        <f t="shared" si="235"/>
        <v>0</v>
      </c>
      <c r="BU320" s="669">
        <f t="shared" si="235"/>
        <v>0</v>
      </c>
      <c r="BV320" s="669">
        <f t="shared" ref="BV320:CI320" si="236">BV319*(SUM(BV314:BV318)-SUM(BV326:BV329))</f>
        <v>0</v>
      </c>
      <c r="BW320" s="669">
        <f t="shared" si="236"/>
        <v>0</v>
      </c>
      <c r="BX320" s="669">
        <f t="shared" si="236"/>
        <v>0</v>
      </c>
      <c r="BY320" s="669">
        <f t="shared" si="236"/>
        <v>0</v>
      </c>
      <c r="BZ320" s="669">
        <f t="shared" si="236"/>
        <v>0</v>
      </c>
      <c r="CA320" s="669">
        <f t="shared" si="236"/>
        <v>0</v>
      </c>
      <c r="CB320" s="669">
        <f t="shared" si="236"/>
        <v>0</v>
      </c>
      <c r="CC320" s="669">
        <f t="shared" si="236"/>
        <v>0</v>
      </c>
      <c r="CD320" s="669">
        <f t="shared" si="236"/>
        <v>0</v>
      </c>
      <c r="CE320" s="669">
        <f t="shared" si="236"/>
        <v>0</v>
      </c>
      <c r="CF320" s="669">
        <f t="shared" si="236"/>
        <v>0</v>
      </c>
      <c r="CG320" s="669">
        <f t="shared" si="236"/>
        <v>0</v>
      </c>
      <c r="CH320" s="669">
        <f t="shared" si="236"/>
        <v>0</v>
      </c>
      <c r="CI320" s="669">
        <f t="shared" si="236"/>
        <v>0</v>
      </c>
      <c r="CK320" s="825"/>
    </row>
    <row r="321" spans="2:89" x14ac:dyDescent="0.2">
      <c r="B321" s="1069" t="s">
        <v>617</v>
      </c>
      <c r="C321" s="1074" t="s">
        <v>211</v>
      </c>
      <c r="D321" s="1075" t="s">
        <v>618</v>
      </c>
      <c r="E321" s="1076" t="s">
        <v>144</v>
      </c>
      <c r="F321" s="1077">
        <v>1</v>
      </c>
      <c r="G321" s="863">
        <f>(((G317-G328))*1000000)/((G350)*1000)</f>
        <v>122.23667100130039</v>
      </c>
      <c r="H321" s="863">
        <f t="shared" ref="H321:BS322" si="237">(((H317-H328))*1000000)/((H350)*1000)</f>
        <v>153.76984126984127</v>
      </c>
      <c r="I321" s="863">
        <f t="shared" si="237"/>
        <v>147.31369150779901</v>
      </c>
      <c r="J321" s="863">
        <f t="shared" si="237"/>
        <v>138.33528722157092</v>
      </c>
      <c r="K321" s="863">
        <f t="shared" si="237"/>
        <v>132.31698547389615</v>
      </c>
      <c r="L321" s="863">
        <f t="shared" si="237"/>
        <v>115.7762588924536</v>
      </c>
      <c r="M321" s="864">
        <f t="shared" si="237"/>
        <v>116.45226811103591</v>
      </c>
      <c r="N321" s="864">
        <f t="shared" si="237"/>
        <v>115.77424023154849</v>
      </c>
      <c r="O321" s="864">
        <f t="shared" si="237"/>
        <v>115.16547460298219</v>
      </c>
      <c r="P321" s="864">
        <f t="shared" si="237"/>
        <v>114.83137918530159</v>
      </c>
      <c r="Q321" s="864">
        <f t="shared" si="237"/>
        <v>114.49921658430758</v>
      </c>
      <c r="R321" s="864">
        <f t="shared" si="237"/>
        <v>114.16897007571205</v>
      </c>
      <c r="S321" s="864">
        <f t="shared" si="237"/>
        <v>115.03894547633314</v>
      </c>
      <c r="T321" s="864">
        <f t="shared" si="237"/>
        <v>114.70904528617517</v>
      </c>
      <c r="U321" s="864">
        <f t="shared" si="237"/>
        <v>114.38103181222448</v>
      </c>
      <c r="V321" s="864">
        <f t="shared" si="237"/>
        <v>115.24296067482476</v>
      </c>
      <c r="W321" s="864">
        <f t="shared" si="237"/>
        <v>114.91529439639854</v>
      </c>
      <c r="X321" s="864">
        <f t="shared" si="237"/>
        <v>114.58948611931483</v>
      </c>
      <c r="Y321" s="864">
        <f t="shared" si="237"/>
        <v>115.44351513723642</v>
      </c>
      <c r="Z321" s="864">
        <f t="shared" si="237"/>
        <v>115.11805473980971</v>
      </c>
      <c r="AA321" s="864">
        <f t="shared" si="237"/>
        <v>114.79442427082112</v>
      </c>
      <c r="AB321" s="864">
        <f t="shared" si="237"/>
        <v>114.47260834014718</v>
      </c>
      <c r="AC321" s="864">
        <f t="shared" si="237"/>
        <v>115.31741409435061</v>
      </c>
      <c r="AD321" s="864">
        <f t="shared" si="237"/>
        <v>114.99593448716459</v>
      </c>
      <c r="AE321" s="864">
        <f t="shared" si="237"/>
        <v>114.67624232595853</v>
      </c>
      <c r="AF321" s="864">
        <f t="shared" si="237"/>
        <v>115.51345731777752</v>
      </c>
      <c r="AG321" s="864">
        <f t="shared" si="237"/>
        <v>115.19410206197443</v>
      </c>
      <c r="AH321" s="864">
        <f t="shared" si="237"/>
        <v>114.87650775416428</v>
      </c>
      <c r="AI321" s="864">
        <f t="shared" si="237"/>
        <v>115.70626646809485</v>
      </c>
      <c r="AJ321" s="864">
        <f t="shared" si="237"/>
        <v>115.38900948246315</v>
      </c>
      <c r="AK321" s="864">
        <f t="shared" si="237"/>
        <v>115.073487524211</v>
      </c>
      <c r="AL321" s="864" t="e">
        <f t="shared" si="237"/>
        <v>#DIV/0!</v>
      </c>
      <c r="AM321" s="864" t="e">
        <f t="shared" si="237"/>
        <v>#DIV/0!</v>
      </c>
      <c r="AN321" s="864" t="e">
        <f t="shared" si="237"/>
        <v>#DIV/0!</v>
      </c>
      <c r="AO321" s="864" t="e">
        <f t="shared" si="237"/>
        <v>#DIV/0!</v>
      </c>
      <c r="AP321" s="864" t="e">
        <f t="shared" si="237"/>
        <v>#DIV/0!</v>
      </c>
      <c r="AQ321" s="864" t="e">
        <f t="shared" si="237"/>
        <v>#DIV/0!</v>
      </c>
      <c r="AR321" s="864" t="e">
        <f t="shared" si="237"/>
        <v>#DIV/0!</v>
      </c>
      <c r="AS321" s="864" t="e">
        <f t="shared" si="237"/>
        <v>#DIV/0!</v>
      </c>
      <c r="AT321" s="864" t="e">
        <f t="shared" si="237"/>
        <v>#DIV/0!</v>
      </c>
      <c r="AU321" s="864" t="e">
        <f t="shared" si="237"/>
        <v>#DIV/0!</v>
      </c>
      <c r="AV321" s="864" t="e">
        <f t="shared" si="237"/>
        <v>#DIV/0!</v>
      </c>
      <c r="AW321" s="864" t="e">
        <f t="shared" si="237"/>
        <v>#DIV/0!</v>
      </c>
      <c r="AX321" s="864" t="e">
        <f t="shared" si="237"/>
        <v>#DIV/0!</v>
      </c>
      <c r="AY321" s="864" t="e">
        <f t="shared" si="237"/>
        <v>#DIV/0!</v>
      </c>
      <c r="AZ321" s="864" t="e">
        <f t="shared" si="237"/>
        <v>#DIV/0!</v>
      </c>
      <c r="BA321" s="864" t="e">
        <f t="shared" si="237"/>
        <v>#DIV/0!</v>
      </c>
      <c r="BB321" s="864" t="e">
        <f t="shared" si="237"/>
        <v>#DIV/0!</v>
      </c>
      <c r="BC321" s="864" t="e">
        <f t="shared" si="237"/>
        <v>#DIV/0!</v>
      </c>
      <c r="BD321" s="864" t="e">
        <f t="shared" si="237"/>
        <v>#DIV/0!</v>
      </c>
      <c r="BE321" s="864" t="e">
        <f t="shared" si="237"/>
        <v>#DIV/0!</v>
      </c>
      <c r="BF321" s="864" t="e">
        <f t="shared" si="237"/>
        <v>#DIV/0!</v>
      </c>
      <c r="BG321" s="864" t="e">
        <f t="shared" si="237"/>
        <v>#DIV/0!</v>
      </c>
      <c r="BH321" s="864" t="e">
        <f t="shared" si="237"/>
        <v>#DIV/0!</v>
      </c>
      <c r="BI321" s="864" t="e">
        <f t="shared" si="237"/>
        <v>#DIV/0!</v>
      </c>
      <c r="BJ321" s="864" t="e">
        <f t="shared" si="237"/>
        <v>#DIV/0!</v>
      </c>
      <c r="BK321" s="864" t="e">
        <f t="shared" si="237"/>
        <v>#DIV/0!</v>
      </c>
      <c r="BL321" s="864" t="e">
        <f t="shared" si="237"/>
        <v>#DIV/0!</v>
      </c>
      <c r="BM321" s="864" t="e">
        <f t="shared" si="237"/>
        <v>#DIV/0!</v>
      </c>
      <c r="BN321" s="864" t="e">
        <f t="shared" si="237"/>
        <v>#DIV/0!</v>
      </c>
      <c r="BO321" s="864" t="e">
        <f t="shared" si="237"/>
        <v>#DIV/0!</v>
      </c>
      <c r="BP321" s="864" t="e">
        <f t="shared" si="237"/>
        <v>#DIV/0!</v>
      </c>
      <c r="BQ321" s="864" t="e">
        <f t="shared" si="237"/>
        <v>#DIV/0!</v>
      </c>
      <c r="BR321" s="864" t="e">
        <f t="shared" si="237"/>
        <v>#DIV/0!</v>
      </c>
      <c r="BS321" s="864" t="e">
        <f t="shared" si="237"/>
        <v>#DIV/0!</v>
      </c>
      <c r="BT321" s="864" t="e">
        <f t="shared" ref="BT321:CI322" si="238">(((BT317-BT328))*1000000)/((BT350)*1000)</f>
        <v>#DIV/0!</v>
      </c>
      <c r="BU321" s="864" t="e">
        <f t="shared" si="238"/>
        <v>#DIV/0!</v>
      </c>
      <c r="BV321" s="864" t="e">
        <f t="shared" si="238"/>
        <v>#DIV/0!</v>
      </c>
      <c r="BW321" s="864" t="e">
        <f t="shared" si="238"/>
        <v>#DIV/0!</v>
      </c>
      <c r="BX321" s="864" t="e">
        <f t="shared" si="238"/>
        <v>#DIV/0!</v>
      </c>
      <c r="BY321" s="864" t="e">
        <f t="shared" si="238"/>
        <v>#DIV/0!</v>
      </c>
      <c r="BZ321" s="864" t="e">
        <f t="shared" si="238"/>
        <v>#DIV/0!</v>
      </c>
      <c r="CA321" s="864" t="e">
        <f t="shared" si="238"/>
        <v>#DIV/0!</v>
      </c>
      <c r="CB321" s="864" t="e">
        <f t="shared" si="238"/>
        <v>#DIV/0!</v>
      </c>
      <c r="CC321" s="864" t="e">
        <f t="shared" si="238"/>
        <v>#DIV/0!</v>
      </c>
      <c r="CD321" s="864" t="e">
        <f t="shared" si="238"/>
        <v>#DIV/0!</v>
      </c>
      <c r="CE321" s="864" t="e">
        <f t="shared" si="238"/>
        <v>#DIV/0!</v>
      </c>
      <c r="CF321" s="864" t="e">
        <f t="shared" si="238"/>
        <v>#DIV/0!</v>
      </c>
      <c r="CG321" s="864" t="e">
        <f t="shared" si="238"/>
        <v>#DIV/0!</v>
      </c>
      <c r="CH321" s="864" t="e">
        <f t="shared" si="238"/>
        <v>#DIV/0!</v>
      </c>
      <c r="CI321" s="865" t="e">
        <f t="shared" si="238"/>
        <v>#DIV/0!</v>
      </c>
      <c r="CK321" s="825"/>
    </row>
    <row r="322" spans="2:89" x14ac:dyDescent="0.2">
      <c r="B322" s="1069" t="s">
        <v>619</v>
      </c>
      <c r="C322" s="1074" t="s">
        <v>230</v>
      </c>
      <c r="D322" s="1075" t="s">
        <v>620</v>
      </c>
      <c r="E322" s="1076" t="s">
        <v>144</v>
      </c>
      <c r="F322" s="1077">
        <v>1</v>
      </c>
      <c r="G322" s="863">
        <f>(((G318-G329))*1000000)/((G351)*1000)</f>
        <v>129.03225806451613</v>
      </c>
      <c r="H322" s="863">
        <f t="shared" si="237"/>
        <v>173.69727047146401</v>
      </c>
      <c r="I322" s="863">
        <f t="shared" si="237"/>
        <v>84.635416666666671</v>
      </c>
      <c r="J322" s="863">
        <f t="shared" si="237"/>
        <v>89.514066496163679</v>
      </c>
      <c r="K322" s="863">
        <f t="shared" si="237"/>
        <v>106.6856330014225</v>
      </c>
      <c r="L322" s="863">
        <f t="shared" si="237"/>
        <v>92.460881934566146</v>
      </c>
      <c r="M322" s="864">
        <f t="shared" si="237"/>
        <v>92.460881934566146</v>
      </c>
      <c r="N322" s="864">
        <f t="shared" si="237"/>
        <v>92.460881934566146</v>
      </c>
      <c r="O322" s="864">
        <f t="shared" si="237"/>
        <v>102.3017902813299</v>
      </c>
      <c r="P322" s="864">
        <f t="shared" si="237"/>
        <v>102.3017902813299</v>
      </c>
      <c r="Q322" s="864">
        <f t="shared" si="237"/>
        <v>102.3017902813299</v>
      </c>
      <c r="R322" s="864">
        <f t="shared" si="237"/>
        <v>102.3017902813299</v>
      </c>
      <c r="S322" s="864">
        <f t="shared" si="237"/>
        <v>102.3017902813299</v>
      </c>
      <c r="T322" s="864">
        <f t="shared" si="237"/>
        <v>102.3017902813299</v>
      </c>
      <c r="U322" s="864">
        <f t="shared" si="237"/>
        <v>102.3017902813299</v>
      </c>
      <c r="V322" s="864">
        <f t="shared" si="237"/>
        <v>102.3017902813299</v>
      </c>
      <c r="W322" s="864">
        <f t="shared" si="237"/>
        <v>102.3017902813299</v>
      </c>
      <c r="X322" s="864">
        <f t="shared" si="237"/>
        <v>102.3017902813299</v>
      </c>
      <c r="Y322" s="864">
        <f t="shared" si="237"/>
        <v>102.3017902813299</v>
      </c>
      <c r="Z322" s="864">
        <f t="shared" si="237"/>
        <v>102.3017902813299</v>
      </c>
      <c r="AA322" s="864">
        <f t="shared" si="237"/>
        <v>102.3017902813299</v>
      </c>
      <c r="AB322" s="864">
        <f t="shared" si="237"/>
        <v>102.3017902813299</v>
      </c>
      <c r="AC322" s="864">
        <f t="shared" si="237"/>
        <v>102.3017902813299</v>
      </c>
      <c r="AD322" s="864">
        <f t="shared" si="237"/>
        <v>102.3017902813299</v>
      </c>
      <c r="AE322" s="864">
        <f t="shared" si="237"/>
        <v>102.3017902813299</v>
      </c>
      <c r="AF322" s="864">
        <f t="shared" si="237"/>
        <v>102.3017902813299</v>
      </c>
      <c r="AG322" s="864">
        <f t="shared" si="237"/>
        <v>102.3017902813299</v>
      </c>
      <c r="AH322" s="864">
        <f t="shared" si="237"/>
        <v>102.3017902813299</v>
      </c>
      <c r="AI322" s="864">
        <f t="shared" si="237"/>
        <v>102.3017902813299</v>
      </c>
      <c r="AJ322" s="864">
        <f t="shared" si="237"/>
        <v>102.3017902813299</v>
      </c>
      <c r="AK322" s="864">
        <f t="shared" si="237"/>
        <v>102.3017902813299</v>
      </c>
      <c r="AL322" s="864" t="e">
        <f t="shared" si="237"/>
        <v>#DIV/0!</v>
      </c>
      <c r="AM322" s="864" t="e">
        <f t="shared" si="237"/>
        <v>#DIV/0!</v>
      </c>
      <c r="AN322" s="864" t="e">
        <f t="shared" si="237"/>
        <v>#DIV/0!</v>
      </c>
      <c r="AO322" s="864" t="e">
        <f t="shared" si="237"/>
        <v>#DIV/0!</v>
      </c>
      <c r="AP322" s="864" t="e">
        <f t="shared" si="237"/>
        <v>#DIV/0!</v>
      </c>
      <c r="AQ322" s="864" t="e">
        <f t="shared" si="237"/>
        <v>#DIV/0!</v>
      </c>
      <c r="AR322" s="864" t="e">
        <f t="shared" si="237"/>
        <v>#DIV/0!</v>
      </c>
      <c r="AS322" s="864" t="e">
        <f t="shared" si="237"/>
        <v>#DIV/0!</v>
      </c>
      <c r="AT322" s="864" t="e">
        <f t="shared" si="237"/>
        <v>#DIV/0!</v>
      </c>
      <c r="AU322" s="864" t="e">
        <f t="shared" si="237"/>
        <v>#DIV/0!</v>
      </c>
      <c r="AV322" s="864" t="e">
        <f t="shared" si="237"/>
        <v>#DIV/0!</v>
      </c>
      <c r="AW322" s="864" t="e">
        <f t="shared" si="237"/>
        <v>#DIV/0!</v>
      </c>
      <c r="AX322" s="864" t="e">
        <f t="shared" si="237"/>
        <v>#DIV/0!</v>
      </c>
      <c r="AY322" s="864" t="e">
        <f t="shared" si="237"/>
        <v>#DIV/0!</v>
      </c>
      <c r="AZ322" s="864" t="e">
        <f t="shared" si="237"/>
        <v>#DIV/0!</v>
      </c>
      <c r="BA322" s="864" t="e">
        <f t="shared" si="237"/>
        <v>#DIV/0!</v>
      </c>
      <c r="BB322" s="864" t="e">
        <f t="shared" si="237"/>
        <v>#DIV/0!</v>
      </c>
      <c r="BC322" s="864" t="e">
        <f t="shared" si="237"/>
        <v>#DIV/0!</v>
      </c>
      <c r="BD322" s="864" t="e">
        <f t="shared" si="237"/>
        <v>#DIV/0!</v>
      </c>
      <c r="BE322" s="864" t="e">
        <f t="shared" si="237"/>
        <v>#DIV/0!</v>
      </c>
      <c r="BF322" s="864" t="e">
        <f t="shared" si="237"/>
        <v>#DIV/0!</v>
      </c>
      <c r="BG322" s="864" t="e">
        <f t="shared" si="237"/>
        <v>#DIV/0!</v>
      </c>
      <c r="BH322" s="864" t="e">
        <f t="shared" si="237"/>
        <v>#DIV/0!</v>
      </c>
      <c r="BI322" s="864" t="e">
        <f t="shared" si="237"/>
        <v>#DIV/0!</v>
      </c>
      <c r="BJ322" s="864" t="e">
        <f t="shared" si="237"/>
        <v>#DIV/0!</v>
      </c>
      <c r="BK322" s="864" t="e">
        <f t="shared" si="237"/>
        <v>#DIV/0!</v>
      </c>
      <c r="BL322" s="864" t="e">
        <f t="shared" si="237"/>
        <v>#DIV/0!</v>
      </c>
      <c r="BM322" s="864" t="e">
        <f t="shared" si="237"/>
        <v>#DIV/0!</v>
      </c>
      <c r="BN322" s="864" t="e">
        <f t="shared" si="237"/>
        <v>#DIV/0!</v>
      </c>
      <c r="BO322" s="864" t="e">
        <f t="shared" si="237"/>
        <v>#DIV/0!</v>
      </c>
      <c r="BP322" s="864" t="e">
        <f t="shared" si="237"/>
        <v>#DIV/0!</v>
      </c>
      <c r="BQ322" s="864" t="e">
        <f t="shared" si="237"/>
        <v>#DIV/0!</v>
      </c>
      <c r="BR322" s="864" t="e">
        <f t="shared" si="237"/>
        <v>#DIV/0!</v>
      </c>
      <c r="BS322" s="864" t="e">
        <f t="shared" si="237"/>
        <v>#DIV/0!</v>
      </c>
      <c r="BT322" s="864" t="e">
        <f t="shared" si="238"/>
        <v>#DIV/0!</v>
      </c>
      <c r="BU322" s="864" t="e">
        <f t="shared" si="238"/>
        <v>#DIV/0!</v>
      </c>
      <c r="BV322" s="864" t="e">
        <f t="shared" si="238"/>
        <v>#DIV/0!</v>
      </c>
      <c r="BW322" s="864" t="e">
        <f t="shared" si="238"/>
        <v>#DIV/0!</v>
      </c>
      <c r="BX322" s="864" t="e">
        <f t="shared" si="238"/>
        <v>#DIV/0!</v>
      </c>
      <c r="BY322" s="864" t="e">
        <f t="shared" si="238"/>
        <v>#DIV/0!</v>
      </c>
      <c r="BZ322" s="864" t="e">
        <f t="shared" si="238"/>
        <v>#DIV/0!</v>
      </c>
      <c r="CA322" s="864" t="e">
        <f t="shared" si="238"/>
        <v>#DIV/0!</v>
      </c>
      <c r="CB322" s="864" t="e">
        <f t="shared" si="238"/>
        <v>#DIV/0!</v>
      </c>
      <c r="CC322" s="864" t="e">
        <f t="shared" si="238"/>
        <v>#DIV/0!</v>
      </c>
      <c r="CD322" s="864" t="e">
        <f t="shared" si="238"/>
        <v>#DIV/0!</v>
      </c>
      <c r="CE322" s="864" t="e">
        <f t="shared" si="238"/>
        <v>#DIV/0!</v>
      </c>
      <c r="CF322" s="864" t="e">
        <f t="shared" si="238"/>
        <v>#DIV/0!</v>
      </c>
      <c r="CG322" s="864" t="e">
        <f t="shared" si="238"/>
        <v>#DIV/0!</v>
      </c>
      <c r="CH322" s="864" t="e">
        <f t="shared" si="238"/>
        <v>#DIV/0!</v>
      </c>
      <c r="CI322" s="865" t="e">
        <f t="shared" si="238"/>
        <v>#DIV/0!</v>
      </c>
      <c r="CK322" s="825"/>
    </row>
    <row r="323" spans="2:89" ht="28.5" x14ac:dyDescent="0.2">
      <c r="B323" s="1069" t="s">
        <v>621</v>
      </c>
      <c r="C323" s="1074" t="s">
        <v>143</v>
      </c>
      <c r="D323" s="1075" t="s">
        <v>622</v>
      </c>
      <c r="E323" s="1076" t="s">
        <v>144</v>
      </c>
      <c r="F323" s="1077">
        <v>1</v>
      </c>
      <c r="G323" s="863">
        <f>(((G317-G328)+(G318-G329))*1000000)/((G350+G351)*1000)</f>
        <v>123.3766233766234</v>
      </c>
      <c r="H323" s="863">
        <f t="shared" ref="H323:BS323" si="239">(((H317-H328)+(H318-H329))*1000000)/((H350+H351)*1000)</f>
        <v>157.08970649028524</v>
      </c>
      <c r="I323" s="863">
        <f t="shared" si="239"/>
        <v>137.29977116704811</v>
      </c>
      <c r="J323" s="863">
        <f t="shared" si="239"/>
        <v>130.77075490390328</v>
      </c>
      <c r="K323" s="863">
        <f t="shared" si="239"/>
        <v>128.00574231367386</v>
      </c>
      <c r="L323" s="863">
        <f t="shared" si="239"/>
        <v>111.95335276967928</v>
      </c>
      <c r="M323" s="864">
        <f t="shared" si="239"/>
        <v>112.61517461039701</v>
      </c>
      <c r="N323" s="864">
        <f t="shared" si="239"/>
        <v>112.13500610636174</v>
      </c>
      <c r="O323" s="864">
        <f t="shared" si="239"/>
        <v>114.05160004429189</v>
      </c>
      <c r="P323" s="864">
        <f t="shared" si="239"/>
        <v>113.74930977360575</v>
      </c>
      <c r="Q323" s="864">
        <f t="shared" si="239"/>
        <v>113.44861768917282</v>
      </c>
      <c r="R323" s="864">
        <f t="shared" si="239"/>
        <v>113.14951115017027</v>
      </c>
      <c r="S323" s="864">
        <f t="shared" si="239"/>
        <v>113.94762791716884</v>
      </c>
      <c r="T323" s="864">
        <f t="shared" si="239"/>
        <v>113.64878155392853</v>
      </c>
      <c r="U323" s="864">
        <f t="shared" si="239"/>
        <v>113.35149863760218</v>
      </c>
      <c r="V323" s="864">
        <f t="shared" si="239"/>
        <v>114.14284161321883</v>
      </c>
      <c r="W323" s="864">
        <f t="shared" si="239"/>
        <v>113.84582023202863</v>
      </c>
      <c r="X323" s="864">
        <f t="shared" si="239"/>
        <v>113.55034065102195</v>
      </c>
      <c r="Y323" s="864">
        <f t="shared" si="239"/>
        <v>114.33502319059433</v>
      </c>
      <c r="Z323" s="864">
        <f t="shared" si="239"/>
        <v>114.03980634749865</v>
      </c>
      <c r="AA323" s="864">
        <f t="shared" si="239"/>
        <v>113.74611009764996</v>
      </c>
      <c r="AB323" s="864">
        <f t="shared" si="239"/>
        <v>113.45392272289415</v>
      </c>
      <c r="AC323" s="864">
        <f t="shared" si="239"/>
        <v>114.23081029144871</v>
      </c>
      <c r="AD323" s="864">
        <f t="shared" si="239"/>
        <v>113.93887764881269</v>
      </c>
      <c r="AE323" s="864">
        <f t="shared" si="239"/>
        <v>113.64843335103558</v>
      </c>
      <c r="AF323" s="864">
        <f t="shared" si="239"/>
        <v>114.41890030723593</v>
      </c>
      <c r="AG323" s="864">
        <f t="shared" si="239"/>
        <v>114.12871182500264</v>
      </c>
      <c r="AH323" s="864">
        <f t="shared" si="239"/>
        <v>113.83999156740803</v>
      </c>
      <c r="AI323" s="864">
        <f t="shared" si="239"/>
        <v>114.60414257175901</v>
      </c>
      <c r="AJ323" s="864">
        <f t="shared" si="239"/>
        <v>114.31567907708443</v>
      </c>
      <c r="AK323" s="864">
        <f t="shared" si="239"/>
        <v>114.02866408620149</v>
      </c>
      <c r="AL323" s="864" t="e">
        <f t="shared" si="239"/>
        <v>#DIV/0!</v>
      </c>
      <c r="AM323" s="864" t="e">
        <f t="shared" si="239"/>
        <v>#DIV/0!</v>
      </c>
      <c r="AN323" s="864" t="e">
        <f t="shared" si="239"/>
        <v>#DIV/0!</v>
      </c>
      <c r="AO323" s="864" t="e">
        <f t="shared" si="239"/>
        <v>#DIV/0!</v>
      </c>
      <c r="AP323" s="864" t="e">
        <f t="shared" si="239"/>
        <v>#DIV/0!</v>
      </c>
      <c r="AQ323" s="864" t="e">
        <f t="shared" si="239"/>
        <v>#DIV/0!</v>
      </c>
      <c r="AR323" s="864" t="e">
        <f t="shared" si="239"/>
        <v>#DIV/0!</v>
      </c>
      <c r="AS323" s="864" t="e">
        <f t="shared" si="239"/>
        <v>#DIV/0!</v>
      </c>
      <c r="AT323" s="864" t="e">
        <f t="shared" si="239"/>
        <v>#DIV/0!</v>
      </c>
      <c r="AU323" s="864" t="e">
        <f t="shared" si="239"/>
        <v>#DIV/0!</v>
      </c>
      <c r="AV323" s="864" t="e">
        <f t="shared" si="239"/>
        <v>#DIV/0!</v>
      </c>
      <c r="AW323" s="864" t="e">
        <f t="shared" si="239"/>
        <v>#DIV/0!</v>
      </c>
      <c r="AX323" s="864" t="e">
        <f t="shared" si="239"/>
        <v>#DIV/0!</v>
      </c>
      <c r="AY323" s="864" t="e">
        <f t="shared" si="239"/>
        <v>#DIV/0!</v>
      </c>
      <c r="AZ323" s="864" t="e">
        <f t="shared" si="239"/>
        <v>#DIV/0!</v>
      </c>
      <c r="BA323" s="864" t="e">
        <f t="shared" si="239"/>
        <v>#DIV/0!</v>
      </c>
      <c r="BB323" s="864" t="e">
        <f t="shared" si="239"/>
        <v>#DIV/0!</v>
      </c>
      <c r="BC323" s="864" t="e">
        <f t="shared" si="239"/>
        <v>#DIV/0!</v>
      </c>
      <c r="BD323" s="864" t="e">
        <f t="shared" si="239"/>
        <v>#DIV/0!</v>
      </c>
      <c r="BE323" s="864" t="e">
        <f t="shared" si="239"/>
        <v>#DIV/0!</v>
      </c>
      <c r="BF323" s="864" t="e">
        <f t="shared" si="239"/>
        <v>#DIV/0!</v>
      </c>
      <c r="BG323" s="864" t="e">
        <f t="shared" si="239"/>
        <v>#DIV/0!</v>
      </c>
      <c r="BH323" s="864" t="e">
        <f t="shared" si="239"/>
        <v>#DIV/0!</v>
      </c>
      <c r="BI323" s="864" t="e">
        <f t="shared" si="239"/>
        <v>#DIV/0!</v>
      </c>
      <c r="BJ323" s="864" t="e">
        <f t="shared" si="239"/>
        <v>#DIV/0!</v>
      </c>
      <c r="BK323" s="864" t="e">
        <f t="shared" si="239"/>
        <v>#DIV/0!</v>
      </c>
      <c r="BL323" s="864" t="e">
        <f t="shared" si="239"/>
        <v>#DIV/0!</v>
      </c>
      <c r="BM323" s="864" t="e">
        <f t="shared" si="239"/>
        <v>#DIV/0!</v>
      </c>
      <c r="BN323" s="864" t="e">
        <f t="shared" si="239"/>
        <v>#DIV/0!</v>
      </c>
      <c r="BO323" s="864" t="e">
        <f t="shared" si="239"/>
        <v>#DIV/0!</v>
      </c>
      <c r="BP323" s="864" t="e">
        <f t="shared" si="239"/>
        <v>#DIV/0!</v>
      </c>
      <c r="BQ323" s="864" t="e">
        <f t="shared" si="239"/>
        <v>#DIV/0!</v>
      </c>
      <c r="BR323" s="864" t="e">
        <f t="shared" si="239"/>
        <v>#DIV/0!</v>
      </c>
      <c r="BS323" s="864" t="e">
        <f t="shared" si="239"/>
        <v>#DIV/0!</v>
      </c>
      <c r="BT323" s="864" t="e">
        <f t="shared" ref="BT323:CI323" si="240">(((BT317-BT328)+(BT318-BT329))*1000000)/((BT350+BT351)*1000)</f>
        <v>#DIV/0!</v>
      </c>
      <c r="BU323" s="864" t="e">
        <f t="shared" si="240"/>
        <v>#DIV/0!</v>
      </c>
      <c r="BV323" s="864" t="e">
        <f t="shared" si="240"/>
        <v>#DIV/0!</v>
      </c>
      <c r="BW323" s="864" t="e">
        <f t="shared" si="240"/>
        <v>#DIV/0!</v>
      </c>
      <c r="BX323" s="864" t="e">
        <f t="shared" si="240"/>
        <v>#DIV/0!</v>
      </c>
      <c r="BY323" s="864" t="e">
        <f t="shared" si="240"/>
        <v>#DIV/0!</v>
      </c>
      <c r="BZ323" s="864" t="e">
        <f t="shared" si="240"/>
        <v>#DIV/0!</v>
      </c>
      <c r="CA323" s="864" t="e">
        <f t="shared" si="240"/>
        <v>#DIV/0!</v>
      </c>
      <c r="CB323" s="864" t="e">
        <f t="shared" si="240"/>
        <v>#DIV/0!</v>
      </c>
      <c r="CC323" s="864" t="e">
        <f t="shared" si="240"/>
        <v>#DIV/0!</v>
      </c>
      <c r="CD323" s="864" t="e">
        <f t="shared" si="240"/>
        <v>#DIV/0!</v>
      </c>
      <c r="CE323" s="864" t="e">
        <f t="shared" si="240"/>
        <v>#DIV/0!</v>
      </c>
      <c r="CF323" s="864" t="e">
        <f t="shared" si="240"/>
        <v>#DIV/0!</v>
      </c>
      <c r="CG323" s="864" t="e">
        <f t="shared" si="240"/>
        <v>#DIV/0!</v>
      </c>
      <c r="CH323" s="864" t="e">
        <f t="shared" si="240"/>
        <v>#DIV/0!</v>
      </c>
      <c r="CI323" s="865" t="e">
        <f t="shared" si="240"/>
        <v>#DIV/0!</v>
      </c>
      <c r="CK323" s="825"/>
    </row>
    <row r="324" spans="2:89" x14ac:dyDescent="0.2">
      <c r="B324" s="1069" t="s">
        <v>623</v>
      </c>
      <c r="C324" s="1074" t="s">
        <v>411</v>
      </c>
      <c r="D324" s="1075" t="s">
        <v>624</v>
      </c>
      <c r="E324" s="1076" t="s">
        <v>141</v>
      </c>
      <c r="F324" s="1077">
        <v>2</v>
      </c>
      <c r="G324" s="669">
        <f t="shared" ref="G324:AL324" si="241">G234+G292</f>
        <v>0</v>
      </c>
      <c r="H324" s="669">
        <f t="shared" si="241"/>
        <v>0</v>
      </c>
      <c r="I324" s="669">
        <f t="shared" si="241"/>
        <v>0</v>
      </c>
      <c r="J324" s="669">
        <f t="shared" si="241"/>
        <v>0</v>
      </c>
      <c r="K324" s="669">
        <f t="shared" si="241"/>
        <v>0</v>
      </c>
      <c r="L324" s="669">
        <f t="shared" si="241"/>
        <v>0</v>
      </c>
      <c r="M324" s="831">
        <f t="shared" si="241"/>
        <v>0</v>
      </c>
      <c r="N324" s="831">
        <f t="shared" si="241"/>
        <v>0</v>
      </c>
      <c r="O324" s="831">
        <f t="shared" si="241"/>
        <v>0</v>
      </c>
      <c r="P324" s="831">
        <f t="shared" si="241"/>
        <v>0</v>
      </c>
      <c r="Q324" s="831">
        <f t="shared" si="241"/>
        <v>0</v>
      </c>
      <c r="R324" s="831">
        <f t="shared" si="241"/>
        <v>0</v>
      </c>
      <c r="S324" s="831">
        <f t="shared" si="241"/>
        <v>0</v>
      </c>
      <c r="T324" s="831">
        <f t="shared" si="241"/>
        <v>0</v>
      </c>
      <c r="U324" s="831">
        <f t="shared" si="241"/>
        <v>0</v>
      </c>
      <c r="V324" s="831">
        <f t="shared" si="241"/>
        <v>0</v>
      </c>
      <c r="W324" s="831">
        <f t="shared" si="241"/>
        <v>0</v>
      </c>
      <c r="X324" s="831">
        <f t="shared" si="241"/>
        <v>0</v>
      </c>
      <c r="Y324" s="831">
        <f t="shared" si="241"/>
        <v>0</v>
      </c>
      <c r="Z324" s="831">
        <f t="shared" si="241"/>
        <v>0</v>
      </c>
      <c r="AA324" s="831">
        <f t="shared" si="241"/>
        <v>0</v>
      </c>
      <c r="AB324" s="831">
        <f t="shared" si="241"/>
        <v>0</v>
      </c>
      <c r="AC324" s="831">
        <f t="shared" si="241"/>
        <v>0</v>
      </c>
      <c r="AD324" s="831">
        <f t="shared" si="241"/>
        <v>0</v>
      </c>
      <c r="AE324" s="831">
        <f t="shared" si="241"/>
        <v>0</v>
      </c>
      <c r="AF324" s="831">
        <f t="shared" si="241"/>
        <v>0</v>
      </c>
      <c r="AG324" s="831">
        <f t="shared" si="241"/>
        <v>0</v>
      </c>
      <c r="AH324" s="831">
        <f t="shared" si="241"/>
        <v>0</v>
      </c>
      <c r="AI324" s="831">
        <f t="shared" si="241"/>
        <v>0</v>
      </c>
      <c r="AJ324" s="831">
        <f t="shared" si="241"/>
        <v>0</v>
      </c>
      <c r="AK324" s="831">
        <f t="shared" si="241"/>
        <v>0</v>
      </c>
      <c r="AL324" s="831">
        <f t="shared" si="241"/>
        <v>0</v>
      </c>
      <c r="AM324" s="831">
        <f t="shared" ref="AM324:BR324" si="242">AM234+AM292</f>
        <v>0</v>
      </c>
      <c r="AN324" s="831">
        <f t="shared" si="242"/>
        <v>0</v>
      </c>
      <c r="AO324" s="831">
        <f t="shared" si="242"/>
        <v>0</v>
      </c>
      <c r="AP324" s="831">
        <f t="shared" si="242"/>
        <v>0</v>
      </c>
      <c r="AQ324" s="831">
        <f t="shared" si="242"/>
        <v>0</v>
      </c>
      <c r="AR324" s="831">
        <f t="shared" si="242"/>
        <v>0</v>
      </c>
      <c r="AS324" s="831">
        <f t="shared" si="242"/>
        <v>0</v>
      </c>
      <c r="AT324" s="831">
        <f t="shared" si="242"/>
        <v>0</v>
      </c>
      <c r="AU324" s="831">
        <f t="shared" si="242"/>
        <v>0</v>
      </c>
      <c r="AV324" s="831">
        <f t="shared" si="242"/>
        <v>0</v>
      </c>
      <c r="AW324" s="831">
        <f t="shared" si="242"/>
        <v>0</v>
      </c>
      <c r="AX324" s="831">
        <f t="shared" si="242"/>
        <v>0</v>
      </c>
      <c r="AY324" s="831">
        <f t="shared" si="242"/>
        <v>0</v>
      </c>
      <c r="AZ324" s="831">
        <f t="shared" si="242"/>
        <v>0</v>
      </c>
      <c r="BA324" s="831">
        <f t="shared" si="242"/>
        <v>0</v>
      </c>
      <c r="BB324" s="831">
        <f t="shared" si="242"/>
        <v>0</v>
      </c>
      <c r="BC324" s="831">
        <f t="shared" si="242"/>
        <v>0</v>
      </c>
      <c r="BD324" s="831">
        <f t="shared" si="242"/>
        <v>0</v>
      </c>
      <c r="BE324" s="831">
        <f t="shared" si="242"/>
        <v>0</v>
      </c>
      <c r="BF324" s="831">
        <f t="shared" si="242"/>
        <v>0</v>
      </c>
      <c r="BG324" s="831">
        <f t="shared" si="242"/>
        <v>0</v>
      </c>
      <c r="BH324" s="831">
        <f t="shared" si="242"/>
        <v>0</v>
      </c>
      <c r="BI324" s="831">
        <f t="shared" si="242"/>
        <v>0</v>
      </c>
      <c r="BJ324" s="831">
        <f t="shared" si="242"/>
        <v>0</v>
      </c>
      <c r="BK324" s="831">
        <f t="shared" si="242"/>
        <v>0</v>
      </c>
      <c r="BL324" s="831">
        <f t="shared" si="242"/>
        <v>0</v>
      </c>
      <c r="BM324" s="831">
        <f t="shared" si="242"/>
        <v>0</v>
      </c>
      <c r="BN324" s="831">
        <f t="shared" si="242"/>
        <v>0</v>
      </c>
      <c r="BO324" s="831">
        <f t="shared" si="242"/>
        <v>0</v>
      </c>
      <c r="BP324" s="831">
        <f t="shared" si="242"/>
        <v>0</v>
      </c>
      <c r="BQ324" s="831">
        <f t="shared" si="242"/>
        <v>0</v>
      </c>
      <c r="BR324" s="831">
        <f t="shared" si="242"/>
        <v>0</v>
      </c>
      <c r="BS324" s="831">
        <f t="shared" ref="BS324:CI324" si="243">BS234+BS292</f>
        <v>0</v>
      </c>
      <c r="BT324" s="831">
        <f t="shared" si="243"/>
        <v>0</v>
      </c>
      <c r="BU324" s="831">
        <f t="shared" si="243"/>
        <v>0</v>
      </c>
      <c r="BV324" s="831">
        <f t="shared" si="243"/>
        <v>0</v>
      </c>
      <c r="BW324" s="831">
        <f t="shared" si="243"/>
        <v>0</v>
      </c>
      <c r="BX324" s="831">
        <f t="shared" si="243"/>
        <v>0</v>
      </c>
      <c r="BY324" s="831">
        <f t="shared" si="243"/>
        <v>0</v>
      </c>
      <c r="BZ324" s="831">
        <f t="shared" si="243"/>
        <v>0</v>
      </c>
      <c r="CA324" s="831">
        <f t="shared" si="243"/>
        <v>0</v>
      </c>
      <c r="CB324" s="831">
        <f t="shared" si="243"/>
        <v>0</v>
      </c>
      <c r="CC324" s="831">
        <f t="shared" si="243"/>
        <v>0</v>
      </c>
      <c r="CD324" s="831">
        <f t="shared" si="243"/>
        <v>0</v>
      </c>
      <c r="CE324" s="831">
        <f t="shared" si="243"/>
        <v>0</v>
      </c>
      <c r="CF324" s="831">
        <f t="shared" si="243"/>
        <v>0</v>
      </c>
      <c r="CG324" s="831">
        <f t="shared" si="243"/>
        <v>0</v>
      </c>
      <c r="CH324" s="831">
        <f t="shared" si="243"/>
        <v>0</v>
      </c>
      <c r="CI324" s="832">
        <f t="shared" si="243"/>
        <v>0</v>
      </c>
      <c r="CK324" s="825"/>
    </row>
    <row r="325" spans="2:89" ht="15" thickBot="1" x14ac:dyDescent="0.25">
      <c r="B325" s="1078" t="s">
        <v>625</v>
      </c>
      <c r="C325" s="1079" t="s">
        <v>413</v>
      </c>
      <c r="D325" s="1080" t="s">
        <v>626</v>
      </c>
      <c r="E325" s="1081" t="s">
        <v>141</v>
      </c>
      <c r="F325" s="1082">
        <v>2</v>
      </c>
      <c r="G325" s="842">
        <f t="shared" ref="G325:AL325" si="244">G235+G293</f>
        <v>0.01</v>
      </c>
      <c r="H325" s="842">
        <f t="shared" si="244"/>
        <v>0.01</v>
      </c>
      <c r="I325" s="842">
        <f t="shared" si="244"/>
        <v>1E-3</v>
      </c>
      <c r="J325" s="842">
        <f t="shared" si="244"/>
        <v>1.2E-2</v>
      </c>
      <c r="K325" s="842">
        <f t="shared" si="244"/>
        <v>3.6999999999999998E-2</v>
      </c>
      <c r="L325" s="842">
        <f t="shared" si="244"/>
        <v>1.2E-2</v>
      </c>
      <c r="M325" s="871">
        <f t="shared" si="244"/>
        <v>1.2E-2</v>
      </c>
      <c r="N325" s="871">
        <f t="shared" si="244"/>
        <v>1.2E-2</v>
      </c>
      <c r="O325" s="871">
        <f t="shared" si="244"/>
        <v>3.6999999999999998E-2</v>
      </c>
      <c r="P325" s="871">
        <f t="shared" si="244"/>
        <v>3.6999999999999998E-2</v>
      </c>
      <c r="Q325" s="871">
        <f t="shared" si="244"/>
        <v>1.2E-2</v>
      </c>
      <c r="R325" s="871">
        <f t="shared" si="244"/>
        <v>2.7E-2</v>
      </c>
      <c r="S325" s="871">
        <f t="shared" si="244"/>
        <v>1.2E-2</v>
      </c>
      <c r="T325" s="871">
        <f t="shared" si="244"/>
        <v>3.6999999999999998E-2</v>
      </c>
      <c r="U325" s="871">
        <f t="shared" si="244"/>
        <v>1.2E-2</v>
      </c>
      <c r="V325" s="871">
        <f t="shared" si="244"/>
        <v>1.2E-2</v>
      </c>
      <c r="W325" s="871">
        <f t="shared" si="244"/>
        <v>1.2E-2</v>
      </c>
      <c r="X325" s="871">
        <f t="shared" si="244"/>
        <v>3.6999999999999998E-2</v>
      </c>
      <c r="Y325" s="871">
        <f t="shared" si="244"/>
        <v>3.6999999999999998E-2</v>
      </c>
      <c r="Z325" s="871">
        <f t="shared" si="244"/>
        <v>1.2E-2</v>
      </c>
      <c r="AA325" s="871">
        <f t="shared" si="244"/>
        <v>2.7E-2</v>
      </c>
      <c r="AB325" s="871">
        <f t="shared" si="244"/>
        <v>1.2E-2</v>
      </c>
      <c r="AC325" s="871">
        <f t="shared" si="244"/>
        <v>3.6999999999999998E-2</v>
      </c>
      <c r="AD325" s="871">
        <f t="shared" si="244"/>
        <v>1.2E-2</v>
      </c>
      <c r="AE325" s="871">
        <f t="shared" si="244"/>
        <v>1.2E-2</v>
      </c>
      <c r="AF325" s="871">
        <f t="shared" si="244"/>
        <v>1.2E-2</v>
      </c>
      <c r="AG325" s="871">
        <f t="shared" si="244"/>
        <v>1.2E-2</v>
      </c>
      <c r="AH325" s="871">
        <f t="shared" si="244"/>
        <v>3.6999999999999998E-2</v>
      </c>
      <c r="AI325" s="871">
        <f t="shared" si="244"/>
        <v>3.6999999999999998E-2</v>
      </c>
      <c r="AJ325" s="871">
        <f t="shared" si="244"/>
        <v>1.2E-2</v>
      </c>
      <c r="AK325" s="871">
        <f t="shared" si="244"/>
        <v>2.7E-2</v>
      </c>
      <c r="AL325" s="871">
        <f t="shared" si="244"/>
        <v>0</v>
      </c>
      <c r="AM325" s="871">
        <f t="shared" ref="AM325:BR325" si="245">AM235+AM293</f>
        <v>0</v>
      </c>
      <c r="AN325" s="871">
        <f t="shared" si="245"/>
        <v>0</v>
      </c>
      <c r="AO325" s="871">
        <f t="shared" si="245"/>
        <v>0</v>
      </c>
      <c r="AP325" s="871">
        <f t="shared" si="245"/>
        <v>0</v>
      </c>
      <c r="AQ325" s="871">
        <f t="shared" si="245"/>
        <v>0</v>
      </c>
      <c r="AR325" s="871">
        <f t="shared" si="245"/>
        <v>0</v>
      </c>
      <c r="AS325" s="871">
        <f t="shared" si="245"/>
        <v>0</v>
      </c>
      <c r="AT325" s="871">
        <f t="shared" si="245"/>
        <v>0</v>
      </c>
      <c r="AU325" s="871">
        <f t="shared" si="245"/>
        <v>0</v>
      </c>
      <c r="AV325" s="871">
        <f t="shared" si="245"/>
        <v>0</v>
      </c>
      <c r="AW325" s="871">
        <f t="shared" si="245"/>
        <v>0</v>
      </c>
      <c r="AX325" s="871">
        <f t="shared" si="245"/>
        <v>0</v>
      </c>
      <c r="AY325" s="871">
        <f t="shared" si="245"/>
        <v>0</v>
      </c>
      <c r="AZ325" s="871">
        <f t="shared" si="245"/>
        <v>0</v>
      </c>
      <c r="BA325" s="871">
        <f t="shared" si="245"/>
        <v>0</v>
      </c>
      <c r="BB325" s="871">
        <f t="shared" si="245"/>
        <v>0</v>
      </c>
      <c r="BC325" s="871">
        <f t="shared" si="245"/>
        <v>0</v>
      </c>
      <c r="BD325" s="871">
        <f t="shared" si="245"/>
        <v>0</v>
      </c>
      <c r="BE325" s="871">
        <f t="shared" si="245"/>
        <v>0</v>
      </c>
      <c r="BF325" s="871">
        <f t="shared" si="245"/>
        <v>0</v>
      </c>
      <c r="BG325" s="871">
        <f t="shared" si="245"/>
        <v>0</v>
      </c>
      <c r="BH325" s="871">
        <f t="shared" si="245"/>
        <v>0</v>
      </c>
      <c r="BI325" s="871">
        <f t="shared" si="245"/>
        <v>0</v>
      </c>
      <c r="BJ325" s="871">
        <f t="shared" si="245"/>
        <v>0</v>
      </c>
      <c r="BK325" s="871">
        <f t="shared" si="245"/>
        <v>0</v>
      </c>
      <c r="BL325" s="871">
        <f t="shared" si="245"/>
        <v>0</v>
      </c>
      <c r="BM325" s="871">
        <f t="shared" si="245"/>
        <v>0</v>
      </c>
      <c r="BN325" s="871">
        <f t="shared" si="245"/>
        <v>0</v>
      </c>
      <c r="BO325" s="871">
        <f t="shared" si="245"/>
        <v>0</v>
      </c>
      <c r="BP325" s="871">
        <f t="shared" si="245"/>
        <v>0</v>
      </c>
      <c r="BQ325" s="871">
        <f t="shared" si="245"/>
        <v>0</v>
      </c>
      <c r="BR325" s="871">
        <f t="shared" si="245"/>
        <v>0</v>
      </c>
      <c r="BS325" s="871">
        <f t="shared" ref="BS325:CI325" si="246">BS235+BS293</f>
        <v>0</v>
      </c>
      <c r="BT325" s="871">
        <f t="shared" si="246"/>
        <v>0</v>
      </c>
      <c r="BU325" s="871">
        <f t="shared" si="246"/>
        <v>0</v>
      </c>
      <c r="BV325" s="871">
        <f t="shared" si="246"/>
        <v>0</v>
      </c>
      <c r="BW325" s="871">
        <f t="shared" si="246"/>
        <v>0</v>
      </c>
      <c r="BX325" s="871">
        <f t="shared" si="246"/>
        <v>0</v>
      </c>
      <c r="BY325" s="871">
        <f t="shared" si="246"/>
        <v>0</v>
      </c>
      <c r="BZ325" s="871">
        <f t="shared" si="246"/>
        <v>0</v>
      </c>
      <c r="CA325" s="871">
        <f t="shared" si="246"/>
        <v>0</v>
      </c>
      <c r="CB325" s="871">
        <f t="shared" si="246"/>
        <v>0</v>
      </c>
      <c r="CC325" s="871">
        <f t="shared" si="246"/>
        <v>0</v>
      </c>
      <c r="CD325" s="871">
        <f t="shared" si="246"/>
        <v>0</v>
      </c>
      <c r="CE325" s="871">
        <f t="shared" si="246"/>
        <v>0</v>
      </c>
      <c r="CF325" s="871">
        <f t="shared" si="246"/>
        <v>0</v>
      </c>
      <c r="CG325" s="871">
        <f t="shared" si="246"/>
        <v>0</v>
      </c>
      <c r="CH325" s="871">
        <f t="shared" si="246"/>
        <v>0</v>
      </c>
      <c r="CI325" s="872">
        <f t="shared" si="246"/>
        <v>0</v>
      </c>
      <c r="CK325" s="825"/>
    </row>
    <row r="326" spans="2:89" x14ac:dyDescent="0.2">
      <c r="B326" s="1049" t="s">
        <v>627</v>
      </c>
      <c r="C326" s="1050" t="s">
        <v>415</v>
      </c>
      <c r="D326" s="1041" t="s">
        <v>628</v>
      </c>
      <c r="E326" s="1051" t="s">
        <v>141</v>
      </c>
      <c r="F326" s="1052">
        <v>2</v>
      </c>
      <c r="G326" s="848">
        <f t="shared" ref="G326:AL326" si="247">G236+G294</f>
        <v>0</v>
      </c>
      <c r="H326" s="848">
        <f t="shared" si="247"/>
        <v>0.01</v>
      </c>
      <c r="I326" s="848">
        <f t="shared" si="247"/>
        <v>5.0000000000000001E-3</v>
      </c>
      <c r="J326" s="848">
        <f t="shared" si="247"/>
        <v>0.01</v>
      </c>
      <c r="K326" s="848">
        <f t="shared" si="247"/>
        <v>0.03</v>
      </c>
      <c r="L326" s="848">
        <f t="shared" si="247"/>
        <v>0.03</v>
      </c>
      <c r="M326" s="849">
        <f t="shared" si="247"/>
        <v>0.03</v>
      </c>
      <c r="N326" s="849">
        <f t="shared" si="247"/>
        <v>0.03</v>
      </c>
      <c r="O326" s="849">
        <f t="shared" si="247"/>
        <v>0.03</v>
      </c>
      <c r="P326" s="849">
        <f t="shared" si="247"/>
        <v>0.03</v>
      </c>
      <c r="Q326" s="849">
        <f t="shared" si="247"/>
        <v>0.03</v>
      </c>
      <c r="R326" s="849">
        <f t="shared" si="247"/>
        <v>0.03</v>
      </c>
      <c r="S326" s="849">
        <f t="shared" si="247"/>
        <v>0.03</v>
      </c>
      <c r="T326" s="849">
        <f t="shared" si="247"/>
        <v>0.03</v>
      </c>
      <c r="U326" s="849">
        <f t="shared" si="247"/>
        <v>0.03</v>
      </c>
      <c r="V326" s="849">
        <f t="shared" si="247"/>
        <v>0.03</v>
      </c>
      <c r="W326" s="849">
        <f t="shared" si="247"/>
        <v>0.03</v>
      </c>
      <c r="X326" s="849">
        <f t="shared" si="247"/>
        <v>0.03</v>
      </c>
      <c r="Y326" s="849">
        <f t="shared" si="247"/>
        <v>0.03</v>
      </c>
      <c r="Z326" s="849">
        <f t="shared" si="247"/>
        <v>0.03</v>
      </c>
      <c r="AA326" s="849">
        <f t="shared" si="247"/>
        <v>0.03</v>
      </c>
      <c r="AB326" s="849">
        <f t="shared" si="247"/>
        <v>0.03</v>
      </c>
      <c r="AC326" s="849">
        <f t="shared" si="247"/>
        <v>0.03</v>
      </c>
      <c r="AD326" s="849">
        <f t="shared" si="247"/>
        <v>0.03</v>
      </c>
      <c r="AE326" s="849">
        <f t="shared" si="247"/>
        <v>0.03</v>
      </c>
      <c r="AF326" s="849">
        <f t="shared" si="247"/>
        <v>0.03</v>
      </c>
      <c r="AG326" s="849">
        <f t="shared" si="247"/>
        <v>0.03</v>
      </c>
      <c r="AH326" s="849">
        <f t="shared" si="247"/>
        <v>0.03</v>
      </c>
      <c r="AI326" s="849">
        <f t="shared" si="247"/>
        <v>0.03</v>
      </c>
      <c r="AJ326" s="849">
        <f t="shared" si="247"/>
        <v>0.03</v>
      </c>
      <c r="AK326" s="849">
        <f t="shared" si="247"/>
        <v>0.03</v>
      </c>
      <c r="AL326" s="849">
        <f t="shared" si="247"/>
        <v>0</v>
      </c>
      <c r="AM326" s="849">
        <f t="shared" ref="AM326:BR326" si="248">AM236+AM294</f>
        <v>0</v>
      </c>
      <c r="AN326" s="849">
        <f t="shared" si="248"/>
        <v>0</v>
      </c>
      <c r="AO326" s="849">
        <f t="shared" si="248"/>
        <v>0</v>
      </c>
      <c r="AP326" s="849">
        <f t="shared" si="248"/>
        <v>0</v>
      </c>
      <c r="AQ326" s="849">
        <f t="shared" si="248"/>
        <v>0</v>
      </c>
      <c r="AR326" s="849">
        <f t="shared" si="248"/>
        <v>0</v>
      </c>
      <c r="AS326" s="849">
        <f t="shared" si="248"/>
        <v>0</v>
      </c>
      <c r="AT326" s="849">
        <f t="shared" si="248"/>
        <v>0</v>
      </c>
      <c r="AU326" s="849">
        <f t="shared" si="248"/>
        <v>0</v>
      </c>
      <c r="AV326" s="849">
        <f t="shared" si="248"/>
        <v>0</v>
      </c>
      <c r="AW326" s="849">
        <f t="shared" si="248"/>
        <v>0</v>
      </c>
      <c r="AX326" s="849">
        <f t="shared" si="248"/>
        <v>0</v>
      </c>
      <c r="AY326" s="849">
        <f t="shared" si="248"/>
        <v>0</v>
      </c>
      <c r="AZ326" s="849">
        <f t="shared" si="248"/>
        <v>0</v>
      </c>
      <c r="BA326" s="849">
        <f t="shared" si="248"/>
        <v>0</v>
      </c>
      <c r="BB326" s="849">
        <f t="shared" si="248"/>
        <v>0</v>
      </c>
      <c r="BC326" s="849">
        <f t="shared" si="248"/>
        <v>0</v>
      </c>
      <c r="BD326" s="849">
        <f t="shared" si="248"/>
        <v>0</v>
      </c>
      <c r="BE326" s="849">
        <f t="shared" si="248"/>
        <v>0</v>
      </c>
      <c r="BF326" s="849">
        <f t="shared" si="248"/>
        <v>0</v>
      </c>
      <c r="BG326" s="849">
        <f t="shared" si="248"/>
        <v>0</v>
      </c>
      <c r="BH326" s="849">
        <f t="shared" si="248"/>
        <v>0</v>
      </c>
      <c r="BI326" s="849">
        <f t="shared" si="248"/>
        <v>0</v>
      </c>
      <c r="BJ326" s="849">
        <f t="shared" si="248"/>
        <v>0</v>
      </c>
      <c r="BK326" s="849">
        <f t="shared" si="248"/>
        <v>0</v>
      </c>
      <c r="BL326" s="849">
        <f t="shared" si="248"/>
        <v>0</v>
      </c>
      <c r="BM326" s="849">
        <f t="shared" si="248"/>
        <v>0</v>
      </c>
      <c r="BN326" s="849">
        <f t="shared" si="248"/>
        <v>0</v>
      </c>
      <c r="BO326" s="849">
        <f t="shared" si="248"/>
        <v>0</v>
      </c>
      <c r="BP326" s="849">
        <f t="shared" si="248"/>
        <v>0</v>
      </c>
      <c r="BQ326" s="849">
        <f t="shared" si="248"/>
        <v>0</v>
      </c>
      <c r="BR326" s="849">
        <f t="shared" si="248"/>
        <v>0</v>
      </c>
      <c r="BS326" s="849">
        <f t="shared" ref="BS326:CI326" si="249">BS236+BS294</f>
        <v>0</v>
      </c>
      <c r="BT326" s="849">
        <f t="shared" si="249"/>
        <v>0</v>
      </c>
      <c r="BU326" s="849">
        <f t="shared" si="249"/>
        <v>0</v>
      </c>
      <c r="BV326" s="849">
        <f t="shared" si="249"/>
        <v>0</v>
      </c>
      <c r="BW326" s="849">
        <f t="shared" si="249"/>
        <v>0</v>
      </c>
      <c r="BX326" s="849">
        <f t="shared" si="249"/>
        <v>0</v>
      </c>
      <c r="BY326" s="849">
        <f t="shared" si="249"/>
        <v>0</v>
      </c>
      <c r="BZ326" s="849">
        <f t="shared" si="249"/>
        <v>0</v>
      </c>
      <c r="CA326" s="849">
        <f t="shared" si="249"/>
        <v>0</v>
      </c>
      <c r="CB326" s="849">
        <f t="shared" si="249"/>
        <v>0</v>
      </c>
      <c r="CC326" s="849">
        <f t="shared" si="249"/>
        <v>0</v>
      </c>
      <c r="CD326" s="849">
        <f t="shared" si="249"/>
        <v>0</v>
      </c>
      <c r="CE326" s="849">
        <f t="shared" si="249"/>
        <v>0</v>
      </c>
      <c r="CF326" s="849">
        <f t="shared" si="249"/>
        <v>0</v>
      </c>
      <c r="CG326" s="849">
        <f t="shared" si="249"/>
        <v>0</v>
      </c>
      <c r="CH326" s="849">
        <f t="shared" si="249"/>
        <v>0</v>
      </c>
      <c r="CI326" s="850">
        <f t="shared" si="249"/>
        <v>0</v>
      </c>
      <c r="CK326" s="825"/>
    </row>
    <row r="327" spans="2:89" x14ac:dyDescent="0.2">
      <c r="B327" s="1056" t="s">
        <v>629</v>
      </c>
      <c r="C327" s="1017" t="s">
        <v>417</v>
      </c>
      <c r="D327" s="1023" t="s">
        <v>630</v>
      </c>
      <c r="E327" s="1054" t="s">
        <v>141</v>
      </c>
      <c r="F327" s="1055">
        <v>2</v>
      </c>
      <c r="G327" s="669">
        <f t="shared" ref="G327:AL327" si="250">G237+G295</f>
        <v>0.01</v>
      </c>
      <c r="H327" s="669">
        <f t="shared" si="250"/>
        <v>7.0000000000000007E-2</v>
      </c>
      <c r="I327" s="669">
        <f t="shared" si="250"/>
        <v>7.0999999999999994E-2</v>
      </c>
      <c r="J327" s="669">
        <f t="shared" si="250"/>
        <v>0.13</v>
      </c>
      <c r="K327" s="669">
        <f t="shared" si="250"/>
        <v>0</v>
      </c>
      <c r="L327" s="669">
        <f t="shared" si="250"/>
        <v>0</v>
      </c>
      <c r="M327" s="831">
        <f t="shared" si="250"/>
        <v>0</v>
      </c>
      <c r="N327" s="831">
        <f t="shared" si="250"/>
        <v>0</v>
      </c>
      <c r="O327" s="831">
        <f t="shared" si="250"/>
        <v>0</v>
      </c>
      <c r="P327" s="831">
        <f t="shared" si="250"/>
        <v>0</v>
      </c>
      <c r="Q327" s="831">
        <f t="shared" si="250"/>
        <v>0</v>
      </c>
      <c r="R327" s="831">
        <f t="shared" si="250"/>
        <v>0</v>
      </c>
      <c r="S327" s="831">
        <f t="shared" si="250"/>
        <v>0</v>
      </c>
      <c r="T327" s="831">
        <f t="shared" si="250"/>
        <v>0</v>
      </c>
      <c r="U327" s="831">
        <f t="shared" si="250"/>
        <v>0</v>
      </c>
      <c r="V327" s="831">
        <f t="shared" si="250"/>
        <v>0</v>
      </c>
      <c r="W327" s="831">
        <f t="shared" si="250"/>
        <v>0</v>
      </c>
      <c r="X327" s="831">
        <f t="shared" si="250"/>
        <v>0</v>
      </c>
      <c r="Y327" s="831">
        <f t="shared" si="250"/>
        <v>0</v>
      </c>
      <c r="Z327" s="831">
        <f t="shared" si="250"/>
        <v>0</v>
      </c>
      <c r="AA327" s="831">
        <f t="shared" si="250"/>
        <v>0</v>
      </c>
      <c r="AB327" s="831">
        <f t="shared" si="250"/>
        <v>0</v>
      </c>
      <c r="AC327" s="831">
        <f t="shared" si="250"/>
        <v>0</v>
      </c>
      <c r="AD327" s="831">
        <f t="shared" si="250"/>
        <v>0</v>
      </c>
      <c r="AE327" s="831">
        <f t="shared" si="250"/>
        <v>0</v>
      </c>
      <c r="AF327" s="831">
        <f t="shared" si="250"/>
        <v>0</v>
      </c>
      <c r="AG327" s="831">
        <f t="shared" si="250"/>
        <v>0</v>
      </c>
      <c r="AH327" s="831">
        <f t="shared" si="250"/>
        <v>0</v>
      </c>
      <c r="AI327" s="831">
        <f t="shared" si="250"/>
        <v>0</v>
      </c>
      <c r="AJ327" s="831">
        <f t="shared" si="250"/>
        <v>0</v>
      </c>
      <c r="AK327" s="831">
        <f t="shared" si="250"/>
        <v>0</v>
      </c>
      <c r="AL327" s="831">
        <f t="shared" si="250"/>
        <v>0</v>
      </c>
      <c r="AM327" s="831">
        <f t="shared" ref="AM327:BR327" si="251">AM237+AM295</f>
        <v>0</v>
      </c>
      <c r="AN327" s="831">
        <f t="shared" si="251"/>
        <v>0</v>
      </c>
      <c r="AO327" s="831">
        <f t="shared" si="251"/>
        <v>0</v>
      </c>
      <c r="AP327" s="831">
        <f t="shared" si="251"/>
        <v>0</v>
      </c>
      <c r="AQ327" s="831">
        <f t="shared" si="251"/>
        <v>0</v>
      </c>
      <c r="AR327" s="831">
        <f t="shared" si="251"/>
        <v>0</v>
      </c>
      <c r="AS327" s="831">
        <f t="shared" si="251"/>
        <v>0</v>
      </c>
      <c r="AT327" s="831">
        <f t="shared" si="251"/>
        <v>0</v>
      </c>
      <c r="AU327" s="831">
        <f t="shared" si="251"/>
        <v>0</v>
      </c>
      <c r="AV327" s="831">
        <f t="shared" si="251"/>
        <v>0</v>
      </c>
      <c r="AW327" s="831">
        <f t="shared" si="251"/>
        <v>0</v>
      </c>
      <c r="AX327" s="831">
        <f t="shared" si="251"/>
        <v>0</v>
      </c>
      <c r="AY327" s="831">
        <f t="shared" si="251"/>
        <v>0</v>
      </c>
      <c r="AZ327" s="831">
        <f t="shared" si="251"/>
        <v>0</v>
      </c>
      <c r="BA327" s="831">
        <f t="shared" si="251"/>
        <v>0</v>
      </c>
      <c r="BB327" s="831">
        <f t="shared" si="251"/>
        <v>0</v>
      </c>
      <c r="BC327" s="831">
        <f t="shared" si="251"/>
        <v>0</v>
      </c>
      <c r="BD327" s="831">
        <f t="shared" si="251"/>
        <v>0</v>
      </c>
      <c r="BE327" s="831">
        <f t="shared" si="251"/>
        <v>0</v>
      </c>
      <c r="BF327" s="831">
        <f t="shared" si="251"/>
        <v>0</v>
      </c>
      <c r="BG327" s="831">
        <f t="shared" si="251"/>
        <v>0</v>
      </c>
      <c r="BH327" s="831">
        <f t="shared" si="251"/>
        <v>0</v>
      </c>
      <c r="BI327" s="831">
        <f t="shared" si="251"/>
        <v>0</v>
      </c>
      <c r="BJ327" s="831">
        <f t="shared" si="251"/>
        <v>0</v>
      </c>
      <c r="BK327" s="831">
        <f t="shared" si="251"/>
        <v>0</v>
      </c>
      <c r="BL327" s="831">
        <f t="shared" si="251"/>
        <v>0</v>
      </c>
      <c r="BM327" s="831">
        <f t="shared" si="251"/>
        <v>0</v>
      </c>
      <c r="BN327" s="831">
        <f t="shared" si="251"/>
        <v>0</v>
      </c>
      <c r="BO327" s="831">
        <f t="shared" si="251"/>
        <v>0</v>
      </c>
      <c r="BP327" s="831">
        <f t="shared" si="251"/>
        <v>0</v>
      </c>
      <c r="BQ327" s="831">
        <f t="shared" si="251"/>
        <v>0</v>
      </c>
      <c r="BR327" s="831">
        <f t="shared" si="251"/>
        <v>0</v>
      </c>
      <c r="BS327" s="831">
        <f t="shared" ref="BS327:CI327" si="252">BS237+BS295</f>
        <v>0</v>
      </c>
      <c r="BT327" s="831">
        <f t="shared" si="252"/>
        <v>0</v>
      </c>
      <c r="BU327" s="831">
        <f t="shared" si="252"/>
        <v>0</v>
      </c>
      <c r="BV327" s="831">
        <f t="shared" si="252"/>
        <v>0</v>
      </c>
      <c r="BW327" s="831">
        <f t="shared" si="252"/>
        <v>0</v>
      </c>
      <c r="BX327" s="831">
        <f t="shared" si="252"/>
        <v>0</v>
      </c>
      <c r="BY327" s="831">
        <f t="shared" si="252"/>
        <v>0</v>
      </c>
      <c r="BZ327" s="831">
        <f t="shared" si="252"/>
        <v>0</v>
      </c>
      <c r="CA327" s="831">
        <f t="shared" si="252"/>
        <v>0</v>
      </c>
      <c r="CB327" s="831">
        <f t="shared" si="252"/>
        <v>0</v>
      </c>
      <c r="CC327" s="831">
        <f t="shared" si="252"/>
        <v>0</v>
      </c>
      <c r="CD327" s="831">
        <f t="shared" si="252"/>
        <v>0</v>
      </c>
      <c r="CE327" s="831">
        <f t="shared" si="252"/>
        <v>0</v>
      </c>
      <c r="CF327" s="831">
        <f t="shared" si="252"/>
        <v>0</v>
      </c>
      <c r="CG327" s="831">
        <f t="shared" si="252"/>
        <v>0</v>
      </c>
      <c r="CH327" s="831">
        <f t="shared" si="252"/>
        <v>0</v>
      </c>
      <c r="CI327" s="832">
        <f t="shared" si="252"/>
        <v>0</v>
      </c>
      <c r="CK327" s="825"/>
    </row>
    <row r="328" spans="2:89" x14ac:dyDescent="0.2">
      <c r="B328" s="1056" t="s">
        <v>631</v>
      </c>
      <c r="C328" s="1017" t="s">
        <v>419</v>
      </c>
      <c r="D328" s="1023" t="s">
        <v>632</v>
      </c>
      <c r="E328" s="1054" t="s">
        <v>141</v>
      </c>
      <c r="F328" s="1055">
        <v>2</v>
      </c>
      <c r="G328" s="669">
        <f t="shared" ref="G328:AL328" si="253">G238+G296</f>
        <v>0.04</v>
      </c>
      <c r="H328" s="669">
        <f t="shared" si="253"/>
        <v>0.08</v>
      </c>
      <c r="I328" s="669">
        <f t="shared" si="253"/>
        <v>7.4999999999999997E-2</v>
      </c>
      <c r="J328" s="669">
        <f t="shared" si="253"/>
        <v>0.14000000000000001</v>
      </c>
      <c r="K328" s="669">
        <f t="shared" si="253"/>
        <v>0.24</v>
      </c>
      <c r="L328" s="669">
        <f t="shared" si="253"/>
        <v>0.24</v>
      </c>
      <c r="M328" s="831">
        <f t="shared" si="253"/>
        <v>0.24</v>
      </c>
      <c r="N328" s="831">
        <f t="shared" si="253"/>
        <v>0.24</v>
      </c>
      <c r="O328" s="831">
        <f t="shared" si="253"/>
        <v>0.26</v>
      </c>
      <c r="P328" s="831">
        <f t="shared" si="253"/>
        <v>0.26</v>
      </c>
      <c r="Q328" s="831">
        <f t="shared" si="253"/>
        <v>0.26</v>
      </c>
      <c r="R328" s="831">
        <f t="shared" si="253"/>
        <v>0.26</v>
      </c>
      <c r="S328" s="831">
        <f t="shared" si="253"/>
        <v>0.26</v>
      </c>
      <c r="T328" s="831">
        <f t="shared" si="253"/>
        <v>0.26</v>
      </c>
      <c r="U328" s="831">
        <f t="shared" si="253"/>
        <v>0.26</v>
      </c>
      <c r="V328" s="831">
        <f t="shared" si="253"/>
        <v>0.26</v>
      </c>
      <c r="W328" s="831">
        <f t="shared" si="253"/>
        <v>0.26</v>
      </c>
      <c r="X328" s="831">
        <f t="shared" si="253"/>
        <v>0.26</v>
      </c>
      <c r="Y328" s="831">
        <f t="shared" si="253"/>
        <v>0.26</v>
      </c>
      <c r="Z328" s="831">
        <f t="shared" si="253"/>
        <v>0.26</v>
      </c>
      <c r="AA328" s="831">
        <f t="shared" si="253"/>
        <v>0.26</v>
      </c>
      <c r="AB328" s="831">
        <f t="shared" si="253"/>
        <v>0.26</v>
      </c>
      <c r="AC328" s="831">
        <f t="shared" si="253"/>
        <v>0.26</v>
      </c>
      <c r="AD328" s="831">
        <f t="shared" si="253"/>
        <v>0.26</v>
      </c>
      <c r="AE328" s="831">
        <f t="shared" si="253"/>
        <v>0.26</v>
      </c>
      <c r="AF328" s="831">
        <f t="shared" si="253"/>
        <v>0.26</v>
      </c>
      <c r="AG328" s="831">
        <f t="shared" si="253"/>
        <v>0.26</v>
      </c>
      <c r="AH328" s="831">
        <f t="shared" si="253"/>
        <v>0.26</v>
      </c>
      <c r="AI328" s="831">
        <f t="shared" si="253"/>
        <v>0.26</v>
      </c>
      <c r="AJ328" s="831">
        <f t="shared" si="253"/>
        <v>0.26</v>
      </c>
      <c r="AK328" s="831">
        <f t="shared" si="253"/>
        <v>0.26</v>
      </c>
      <c r="AL328" s="831">
        <f t="shared" si="253"/>
        <v>0</v>
      </c>
      <c r="AM328" s="831">
        <f t="shared" ref="AM328:BR328" si="254">AM238+AM296</f>
        <v>0</v>
      </c>
      <c r="AN328" s="831">
        <f t="shared" si="254"/>
        <v>0</v>
      </c>
      <c r="AO328" s="831">
        <f t="shared" si="254"/>
        <v>0</v>
      </c>
      <c r="AP328" s="831">
        <f t="shared" si="254"/>
        <v>0</v>
      </c>
      <c r="AQ328" s="831">
        <f t="shared" si="254"/>
        <v>0</v>
      </c>
      <c r="AR328" s="831">
        <f t="shared" si="254"/>
        <v>0</v>
      </c>
      <c r="AS328" s="831">
        <f t="shared" si="254"/>
        <v>0</v>
      </c>
      <c r="AT328" s="831">
        <f t="shared" si="254"/>
        <v>0</v>
      </c>
      <c r="AU328" s="831">
        <f t="shared" si="254"/>
        <v>0</v>
      </c>
      <c r="AV328" s="831">
        <f t="shared" si="254"/>
        <v>0</v>
      </c>
      <c r="AW328" s="831">
        <f t="shared" si="254"/>
        <v>0</v>
      </c>
      <c r="AX328" s="831">
        <f t="shared" si="254"/>
        <v>0</v>
      </c>
      <c r="AY328" s="831">
        <f t="shared" si="254"/>
        <v>0</v>
      </c>
      <c r="AZ328" s="831">
        <f t="shared" si="254"/>
        <v>0</v>
      </c>
      <c r="BA328" s="831">
        <f t="shared" si="254"/>
        <v>0</v>
      </c>
      <c r="BB328" s="831">
        <f t="shared" si="254"/>
        <v>0</v>
      </c>
      <c r="BC328" s="831">
        <f t="shared" si="254"/>
        <v>0</v>
      </c>
      <c r="BD328" s="831">
        <f t="shared" si="254"/>
        <v>0</v>
      </c>
      <c r="BE328" s="831">
        <f t="shared" si="254"/>
        <v>0</v>
      </c>
      <c r="BF328" s="831">
        <f t="shared" si="254"/>
        <v>0</v>
      </c>
      <c r="BG328" s="831">
        <f t="shared" si="254"/>
        <v>0</v>
      </c>
      <c r="BH328" s="831">
        <f t="shared" si="254"/>
        <v>0</v>
      </c>
      <c r="BI328" s="831">
        <f t="shared" si="254"/>
        <v>0</v>
      </c>
      <c r="BJ328" s="831">
        <f t="shared" si="254"/>
        <v>0</v>
      </c>
      <c r="BK328" s="831">
        <f t="shared" si="254"/>
        <v>0</v>
      </c>
      <c r="BL328" s="831">
        <f t="shared" si="254"/>
        <v>0</v>
      </c>
      <c r="BM328" s="831">
        <f t="shared" si="254"/>
        <v>0</v>
      </c>
      <c r="BN328" s="831">
        <f t="shared" si="254"/>
        <v>0</v>
      </c>
      <c r="BO328" s="831">
        <f t="shared" si="254"/>
        <v>0</v>
      </c>
      <c r="BP328" s="831">
        <f t="shared" si="254"/>
        <v>0</v>
      </c>
      <c r="BQ328" s="831">
        <f t="shared" si="254"/>
        <v>0</v>
      </c>
      <c r="BR328" s="831">
        <f t="shared" si="254"/>
        <v>0</v>
      </c>
      <c r="BS328" s="831">
        <f t="shared" ref="BS328:CI328" si="255">BS238+BS296</f>
        <v>0</v>
      </c>
      <c r="BT328" s="831">
        <f t="shared" si="255"/>
        <v>0</v>
      </c>
      <c r="BU328" s="831">
        <f t="shared" si="255"/>
        <v>0</v>
      </c>
      <c r="BV328" s="831">
        <f t="shared" si="255"/>
        <v>0</v>
      </c>
      <c r="BW328" s="831">
        <f t="shared" si="255"/>
        <v>0</v>
      </c>
      <c r="BX328" s="831">
        <f t="shared" si="255"/>
        <v>0</v>
      </c>
      <c r="BY328" s="831">
        <f t="shared" si="255"/>
        <v>0</v>
      </c>
      <c r="BZ328" s="831">
        <f t="shared" si="255"/>
        <v>0</v>
      </c>
      <c r="CA328" s="831">
        <f t="shared" si="255"/>
        <v>0</v>
      </c>
      <c r="CB328" s="831">
        <f t="shared" si="255"/>
        <v>0</v>
      </c>
      <c r="CC328" s="831">
        <f t="shared" si="255"/>
        <v>0</v>
      </c>
      <c r="CD328" s="831">
        <f t="shared" si="255"/>
        <v>0</v>
      </c>
      <c r="CE328" s="831">
        <f t="shared" si="255"/>
        <v>0</v>
      </c>
      <c r="CF328" s="831">
        <f t="shared" si="255"/>
        <v>0</v>
      </c>
      <c r="CG328" s="831">
        <f t="shared" si="255"/>
        <v>0</v>
      </c>
      <c r="CH328" s="831">
        <f t="shared" si="255"/>
        <v>0</v>
      </c>
      <c r="CI328" s="832">
        <f t="shared" si="255"/>
        <v>0</v>
      </c>
      <c r="CK328" s="825"/>
    </row>
    <row r="329" spans="2:89" x14ac:dyDescent="0.2">
      <c r="B329" s="1056" t="s">
        <v>633</v>
      </c>
      <c r="C329" s="1017" t="s">
        <v>421</v>
      </c>
      <c r="D329" s="1023" t="s">
        <v>634</v>
      </c>
      <c r="E329" s="1054" t="s">
        <v>141</v>
      </c>
      <c r="F329" s="1055">
        <v>2</v>
      </c>
      <c r="G329" s="669">
        <f t="shared" ref="G329:AL329" si="256">G239+G297</f>
        <v>0.04</v>
      </c>
      <c r="H329" s="669">
        <f t="shared" si="256"/>
        <v>0.02</v>
      </c>
      <c r="I329" s="669">
        <f t="shared" si="256"/>
        <v>1.4999999999999999E-2</v>
      </c>
      <c r="J329" s="669">
        <f t="shared" si="256"/>
        <v>0.03</v>
      </c>
      <c r="K329" s="669">
        <f t="shared" si="256"/>
        <v>0.05</v>
      </c>
      <c r="L329" s="669">
        <f t="shared" si="256"/>
        <v>0.05</v>
      </c>
      <c r="M329" s="831">
        <f t="shared" si="256"/>
        <v>0.05</v>
      </c>
      <c r="N329" s="831">
        <f t="shared" si="256"/>
        <v>0.05</v>
      </c>
      <c r="O329" s="831">
        <f t="shared" si="256"/>
        <v>1.0000000000000002E-2</v>
      </c>
      <c r="P329" s="831">
        <f t="shared" si="256"/>
        <v>1.0000000000000002E-2</v>
      </c>
      <c r="Q329" s="831">
        <f t="shared" si="256"/>
        <v>1.0000000000000002E-2</v>
      </c>
      <c r="R329" s="831">
        <f t="shared" si="256"/>
        <v>1.0000000000000002E-2</v>
      </c>
      <c r="S329" s="831">
        <f t="shared" si="256"/>
        <v>1.0000000000000002E-2</v>
      </c>
      <c r="T329" s="831">
        <f t="shared" si="256"/>
        <v>1.0000000000000002E-2</v>
      </c>
      <c r="U329" s="831">
        <f t="shared" si="256"/>
        <v>1.0000000000000002E-2</v>
      </c>
      <c r="V329" s="831">
        <f t="shared" si="256"/>
        <v>1.0000000000000002E-2</v>
      </c>
      <c r="W329" s="831">
        <f t="shared" si="256"/>
        <v>1.0000000000000002E-2</v>
      </c>
      <c r="X329" s="831">
        <f t="shared" si="256"/>
        <v>1.0000000000000002E-2</v>
      </c>
      <c r="Y329" s="831">
        <f t="shared" si="256"/>
        <v>1.0000000000000002E-2</v>
      </c>
      <c r="Z329" s="831">
        <f t="shared" si="256"/>
        <v>1.0000000000000002E-2</v>
      </c>
      <c r="AA329" s="831">
        <f t="shared" si="256"/>
        <v>1.0000000000000002E-2</v>
      </c>
      <c r="AB329" s="831">
        <f t="shared" si="256"/>
        <v>1.0000000000000002E-2</v>
      </c>
      <c r="AC329" s="831">
        <f t="shared" si="256"/>
        <v>1.0000000000000002E-2</v>
      </c>
      <c r="AD329" s="831">
        <f t="shared" si="256"/>
        <v>1.0000000000000002E-2</v>
      </c>
      <c r="AE329" s="831">
        <f t="shared" si="256"/>
        <v>1.0000000000000002E-2</v>
      </c>
      <c r="AF329" s="831">
        <f t="shared" si="256"/>
        <v>1.0000000000000002E-2</v>
      </c>
      <c r="AG329" s="831">
        <f t="shared" si="256"/>
        <v>1.0000000000000002E-2</v>
      </c>
      <c r="AH329" s="831">
        <f t="shared" si="256"/>
        <v>1.0000000000000002E-2</v>
      </c>
      <c r="AI329" s="831">
        <f t="shared" si="256"/>
        <v>1.0000000000000002E-2</v>
      </c>
      <c r="AJ329" s="831">
        <f t="shared" si="256"/>
        <v>1.0000000000000002E-2</v>
      </c>
      <c r="AK329" s="831">
        <f t="shared" si="256"/>
        <v>1.0000000000000002E-2</v>
      </c>
      <c r="AL329" s="831">
        <f t="shared" si="256"/>
        <v>0</v>
      </c>
      <c r="AM329" s="831">
        <f t="shared" ref="AM329:BR329" si="257">AM239+AM297</f>
        <v>0</v>
      </c>
      <c r="AN329" s="831">
        <f t="shared" si="257"/>
        <v>0</v>
      </c>
      <c r="AO329" s="831">
        <f t="shared" si="257"/>
        <v>0</v>
      </c>
      <c r="AP329" s="831">
        <f t="shared" si="257"/>
        <v>0</v>
      </c>
      <c r="AQ329" s="831">
        <f t="shared" si="257"/>
        <v>0</v>
      </c>
      <c r="AR329" s="831">
        <f t="shared" si="257"/>
        <v>0</v>
      </c>
      <c r="AS329" s="831">
        <f t="shared" si="257"/>
        <v>0</v>
      </c>
      <c r="AT329" s="831">
        <f t="shared" si="257"/>
        <v>0</v>
      </c>
      <c r="AU329" s="831">
        <f t="shared" si="257"/>
        <v>0</v>
      </c>
      <c r="AV329" s="831">
        <f t="shared" si="257"/>
        <v>0</v>
      </c>
      <c r="AW329" s="831">
        <f t="shared" si="257"/>
        <v>0</v>
      </c>
      <c r="AX329" s="831">
        <f t="shared" si="257"/>
        <v>0</v>
      </c>
      <c r="AY329" s="831">
        <f t="shared" si="257"/>
        <v>0</v>
      </c>
      <c r="AZ329" s="831">
        <f t="shared" si="257"/>
        <v>0</v>
      </c>
      <c r="BA329" s="831">
        <f t="shared" si="257"/>
        <v>0</v>
      </c>
      <c r="BB329" s="831">
        <f t="shared" si="257"/>
        <v>0</v>
      </c>
      <c r="BC329" s="831">
        <f t="shared" si="257"/>
        <v>0</v>
      </c>
      <c r="BD329" s="831">
        <f t="shared" si="257"/>
        <v>0</v>
      </c>
      <c r="BE329" s="831">
        <f t="shared" si="257"/>
        <v>0</v>
      </c>
      <c r="BF329" s="831">
        <f t="shared" si="257"/>
        <v>0</v>
      </c>
      <c r="BG329" s="831">
        <f t="shared" si="257"/>
        <v>0</v>
      </c>
      <c r="BH329" s="831">
        <f t="shared" si="257"/>
        <v>0</v>
      </c>
      <c r="BI329" s="831">
        <f t="shared" si="257"/>
        <v>0</v>
      </c>
      <c r="BJ329" s="831">
        <f t="shared" si="257"/>
        <v>0</v>
      </c>
      <c r="BK329" s="831">
        <f t="shared" si="257"/>
        <v>0</v>
      </c>
      <c r="BL329" s="831">
        <f t="shared" si="257"/>
        <v>0</v>
      </c>
      <c r="BM329" s="831">
        <f t="shared" si="257"/>
        <v>0</v>
      </c>
      <c r="BN329" s="831">
        <f t="shared" si="257"/>
        <v>0</v>
      </c>
      <c r="BO329" s="831">
        <f t="shared" si="257"/>
        <v>0</v>
      </c>
      <c r="BP329" s="831">
        <f t="shared" si="257"/>
        <v>0</v>
      </c>
      <c r="BQ329" s="831">
        <f t="shared" si="257"/>
        <v>0</v>
      </c>
      <c r="BR329" s="831">
        <f t="shared" si="257"/>
        <v>0</v>
      </c>
      <c r="BS329" s="831">
        <f t="shared" ref="BS329:CI329" si="258">BS239+BS297</f>
        <v>0</v>
      </c>
      <c r="BT329" s="831">
        <f t="shared" si="258"/>
        <v>0</v>
      </c>
      <c r="BU329" s="831">
        <f t="shared" si="258"/>
        <v>0</v>
      </c>
      <c r="BV329" s="831">
        <f t="shared" si="258"/>
        <v>0</v>
      </c>
      <c r="BW329" s="831">
        <f t="shared" si="258"/>
        <v>0</v>
      </c>
      <c r="BX329" s="831">
        <f t="shared" si="258"/>
        <v>0</v>
      </c>
      <c r="BY329" s="831">
        <f t="shared" si="258"/>
        <v>0</v>
      </c>
      <c r="BZ329" s="831">
        <f t="shared" si="258"/>
        <v>0</v>
      </c>
      <c r="CA329" s="831">
        <f t="shared" si="258"/>
        <v>0</v>
      </c>
      <c r="CB329" s="831">
        <f t="shared" si="258"/>
        <v>0</v>
      </c>
      <c r="CC329" s="831">
        <f t="shared" si="258"/>
        <v>0</v>
      </c>
      <c r="CD329" s="831">
        <f t="shared" si="258"/>
        <v>0</v>
      </c>
      <c r="CE329" s="831">
        <f t="shared" si="258"/>
        <v>0</v>
      </c>
      <c r="CF329" s="831">
        <f t="shared" si="258"/>
        <v>0</v>
      </c>
      <c r="CG329" s="831">
        <f t="shared" si="258"/>
        <v>0</v>
      </c>
      <c r="CH329" s="831">
        <f t="shared" si="258"/>
        <v>0</v>
      </c>
      <c r="CI329" s="832">
        <f t="shared" si="258"/>
        <v>0</v>
      </c>
      <c r="CK329" s="825"/>
    </row>
    <row r="330" spans="2:89" x14ac:dyDescent="0.2">
      <c r="B330" s="1056" t="s">
        <v>635</v>
      </c>
      <c r="C330" s="1017" t="s">
        <v>423</v>
      </c>
      <c r="D330" s="1023" t="s">
        <v>636</v>
      </c>
      <c r="E330" s="1054" t="s">
        <v>141</v>
      </c>
      <c r="F330" s="1055">
        <v>2</v>
      </c>
      <c r="G330" s="669">
        <f t="shared" ref="G330:AL330" si="259">G240+G298</f>
        <v>0</v>
      </c>
      <c r="H330" s="669">
        <f t="shared" si="259"/>
        <v>0</v>
      </c>
      <c r="I330" s="669">
        <f t="shared" si="259"/>
        <v>0</v>
      </c>
      <c r="J330" s="669">
        <f t="shared" si="259"/>
        <v>0</v>
      </c>
      <c r="K330" s="669">
        <f t="shared" si="259"/>
        <v>0</v>
      </c>
      <c r="L330" s="669">
        <f t="shared" si="259"/>
        <v>0</v>
      </c>
      <c r="M330" s="831">
        <f t="shared" si="259"/>
        <v>0</v>
      </c>
      <c r="N330" s="831">
        <f t="shared" si="259"/>
        <v>0</v>
      </c>
      <c r="O330" s="831">
        <f t="shared" si="259"/>
        <v>0</v>
      </c>
      <c r="P330" s="831">
        <f t="shared" si="259"/>
        <v>0</v>
      </c>
      <c r="Q330" s="831">
        <f t="shared" si="259"/>
        <v>0</v>
      </c>
      <c r="R330" s="831">
        <f t="shared" si="259"/>
        <v>0</v>
      </c>
      <c r="S330" s="831">
        <f t="shared" si="259"/>
        <v>0</v>
      </c>
      <c r="T330" s="831">
        <f t="shared" si="259"/>
        <v>0</v>
      </c>
      <c r="U330" s="831">
        <f t="shared" si="259"/>
        <v>0</v>
      </c>
      <c r="V330" s="831">
        <f t="shared" si="259"/>
        <v>0</v>
      </c>
      <c r="W330" s="831">
        <f t="shared" si="259"/>
        <v>0</v>
      </c>
      <c r="X330" s="831">
        <f t="shared" si="259"/>
        <v>0</v>
      </c>
      <c r="Y330" s="831">
        <f t="shared" si="259"/>
        <v>0</v>
      </c>
      <c r="Z330" s="831">
        <f t="shared" si="259"/>
        <v>0</v>
      </c>
      <c r="AA330" s="831">
        <f t="shared" si="259"/>
        <v>0</v>
      </c>
      <c r="AB330" s="831">
        <f t="shared" si="259"/>
        <v>0</v>
      </c>
      <c r="AC330" s="831">
        <f t="shared" si="259"/>
        <v>0</v>
      </c>
      <c r="AD330" s="831">
        <f t="shared" si="259"/>
        <v>0</v>
      </c>
      <c r="AE330" s="831">
        <f t="shared" si="259"/>
        <v>0</v>
      </c>
      <c r="AF330" s="831">
        <f t="shared" si="259"/>
        <v>0</v>
      </c>
      <c r="AG330" s="831">
        <f t="shared" si="259"/>
        <v>0</v>
      </c>
      <c r="AH330" s="831">
        <f t="shared" si="259"/>
        <v>0</v>
      </c>
      <c r="AI330" s="831">
        <f t="shared" si="259"/>
        <v>0</v>
      </c>
      <c r="AJ330" s="831">
        <f t="shared" si="259"/>
        <v>0</v>
      </c>
      <c r="AK330" s="831">
        <f t="shared" si="259"/>
        <v>0</v>
      </c>
      <c r="AL330" s="831">
        <f t="shared" si="259"/>
        <v>0</v>
      </c>
      <c r="AM330" s="831">
        <f t="shared" ref="AM330:BR330" si="260">AM240+AM298</f>
        <v>0</v>
      </c>
      <c r="AN330" s="831">
        <f t="shared" si="260"/>
        <v>0</v>
      </c>
      <c r="AO330" s="831">
        <f t="shared" si="260"/>
        <v>0</v>
      </c>
      <c r="AP330" s="831">
        <f t="shared" si="260"/>
        <v>0</v>
      </c>
      <c r="AQ330" s="831">
        <f t="shared" si="260"/>
        <v>0</v>
      </c>
      <c r="AR330" s="831">
        <f t="shared" si="260"/>
        <v>0</v>
      </c>
      <c r="AS330" s="831">
        <f t="shared" si="260"/>
        <v>0</v>
      </c>
      <c r="AT330" s="831">
        <f t="shared" si="260"/>
        <v>0</v>
      </c>
      <c r="AU330" s="831">
        <f t="shared" si="260"/>
        <v>0</v>
      </c>
      <c r="AV330" s="831">
        <f t="shared" si="260"/>
        <v>0</v>
      </c>
      <c r="AW330" s="831">
        <f t="shared" si="260"/>
        <v>0</v>
      </c>
      <c r="AX330" s="831">
        <f t="shared" si="260"/>
        <v>0</v>
      </c>
      <c r="AY330" s="831">
        <f t="shared" si="260"/>
        <v>0</v>
      </c>
      <c r="AZ330" s="831">
        <f t="shared" si="260"/>
        <v>0</v>
      </c>
      <c r="BA330" s="831">
        <f t="shared" si="260"/>
        <v>0</v>
      </c>
      <c r="BB330" s="831">
        <f t="shared" si="260"/>
        <v>0</v>
      </c>
      <c r="BC330" s="831">
        <f t="shared" si="260"/>
        <v>0</v>
      </c>
      <c r="BD330" s="831">
        <f t="shared" si="260"/>
        <v>0</v>
      </c>
      <c r="BE330" s="831">
        <f t="shared" si="260"/>
        <v>0</v>
      </c>
      <c r="BF330" s="831">
        <f t="shared" si="260"/>
        <v>0</v>
      </c>
      <c r="BG330" s="831">
        <f t="shared" si="260"/>
        <v>0</v>
      </c>
      <c r="BH330" s="831">
        <f t="shared" si="260"/>
        <v>0</v>
      </c>
      <c r="BI330" s="831">
        <f t="shared" si="260"/>
        <v>0</v>
      </c>
      <c r="BJ330" s="831">
        <f t="shared" si="260"/>
        <v>0</v>
      </c>
      <c r="BK330" s="831">
        <f t="shared" si="260"/>
        <v>0</v>
      </c>
      <c r="BL330" s="831">
        <f t="shared" si="260"/>
        <v>0</v>
      </c>
      <c r="BM330" s="831">
        <f t="shared" si="260"/>
        <v>0</v>
      </c>
      <c r="BN330" s="831">
        <f t="shared" si="260"/>
        <v>0</v>
      </c>
      <c r="BO330" s="831">
        <f t="shared" si="260"/>
        <v>0</v>
      </c>
      <c r="BP330" s="831">
        <f t="shared" si="260"/>
        <v>0</v>
      </c>
      <c r="BQ330" s="831">
        <f t="shared" si="260"/>
        <v>0</v>
      </c>
      <c r="BR330" s="831">
        <f t="shared" si="260"/>
        <v>0</v>
      </c>
      <c r="BS330" s="831">
        <f t="shared" ref="BS330:CI330" si="261">BS240+BS298</f>
        <v>0</v>
      </c>
      <c r="BT330" s="831">
        <f t="shared" si="261"/>
        <v>0</v>
      </c>
      <c r="BU330" s="831">
        <f t="shared" si="261"/>
        <v>0</v>
      </c>
      <c r="BV330" s="831">
        <f t="shared" si="261"/>
        <v>0</v>
      </c>
      <c r="BW330" s="831">
        <f t="shared" si="261"/>
        <v>0</v>
      </c>
      <c r="BX330" s="831">
        <f t="shared" si="261"/>
        <v>0</v>
      </c>
      <c r="BY330" s="831">
        <f t="shared" si="261"/>
        <v>0</v>
      </c>
      <c r="BZ330" s="831">
        <f t="shared" si="261"/>
        <v>0</v>
      </c>
      <c r="CA330" s="831">
        <f t="shared" si="261"/>
        <v>0</v>
      </c>
      <c r="CB330" s="831">
        <f t="shared" si="261"/>
        <v>0</v>
      </c>
      <c r="CC330" s="831">
        <f t="shared" si="261"/>
        <v>0</v>
      </c>
      <c r="CD330" s="831">
        <f t="shared" si="261"/>
        <v>0</v>
      </c>
      <c r="CE330" s="831">
        <f t="shared" si="261"/>
        <v>0</v>
      </c>
      <c r="CF330" s="831">
        <f t="shared" si="261"/>
        <v>0</v>
      </c>
      <c r="CG330" s="831">
        <f t="shared" si="261"/>
        <v>0</v>
      </c>
      <c r="CH330" s="831">
        <f t="shared" si="261"/>
        <v>0</v>
      </c>
      <c r="CI330" s="832">
        <f t="shared" si="261"/>
        <v>0</v>
      </c>
      <c r="CK330" s="825"/>
    </row>
    <row r="331" spans="2:89" x14ac:dyDescent="0.2">
      <c r="B331" s="1056" t="s">
        <v>637</v>
      </c>
      <c r="C331" s="1020" t="s">
        <v>425</v>
      </c>
      <c r="D331" s="1023" t="s">
        <v>638</v>
      </c>
      <c r="E331" s="1054" t="s">
        <v>141</v>
      </c>
      <c r="F331" s="1055">
        <v>2</v>
      </c>
      <c r="G331" s="669">
        <f t="shared" ref="G331:AL331" si="262">G241+G299</f>
        <v>0.81</v>
      </c>
      <c r="H331" s="669">
        <f t="shared" si="262"/>
        <v>0.68</v>
      </c>
      <c r="I331" s="669">
        <f t="shared" si="262"/>
        <v>0.64700000000000002</v>
      </c>
      <c r="J331" s="669">
        <f t="shared" si="262"/>
        <v>1.23</v>
      </c>
      <c r="K331" s="669">
        <f t="shared" si="262"/>
        <v>1.23</v>
      </c>
      <c r="L331" s="669">
        <f t="shared" si="262"/>
        <v>1.095</v>
      </c>
      <c r="M331" s="831">
        <f t="shared" si="262"/>
        <v>1.0820000000000001</v>
      </c>
      <c r="N331" s="831">
        <f t="shared" si="262"/>
        <v>1.07</v>
      </c>
      <c r="O331" s="831">
        <f t="shared" si="262"/>
        <v>1.0580000000000001</v>
      </c>
      <c r="P331" s="831">
        <f t="shared" si="262"/>
        <v>1.0449999999999999</v>
      </c>
      <c r="Q331" s="831">
        <f t="shared" si="262"/>
        <v>1.0329999999999999</v>
      </c>
      <c r="R331" s="831">
        <f t="shared" si="262"/>
        <v>1.0089999999999999</v>
      </c>
      <c r="S331" s="831">
        <f t="shared" si="262"/>
        <v>0.98399999999999999</v>
      </c>
      <c r="T331" s="831">
        <f t="shared" si="262"/>
        <v>0.95899999999999996</v>
      </c>
      <c r="U331" s="831">
        <f t="shared" si="262"/>
        <v>0.93500000000000005</v>
      </c>
      <c r="V331" s="831">
        <f t="shared" si="262"/>
        <v>0.90999999999999992</v>
      </c>
      <c r="W331" s="831">
        <f t="shared" si="262"/>
        <v>0.873</v>
      </c>
      <c r="X331" s="831">
        <f t="shared" si="262"/>
        <v>0.84899999999999998</v>
      </c>
      <c r="Y331" s="831">
        <f t="shared" si="262"/>
        <v>0.82399999999999995</v>
      </c>
      <c r="Z331" s="831">
        <f t="shared" si="262"/>
        <v>0.79899999999999993</v>
      </c>
      <c r="AA331" s="831">
        <f t="shared" si="262"/>
        <v>0.77499999999999991</v>
      </c>
      <c r="AB331" s="831">
        <f t="shared" si="262"/>
        <v>0.73799999999999999</v>
      </c>
      <c r="AC331" s="831">
        <f t="shared" si="262"/>
        <v>0.73799999999999999</v>
      </c>
      <c r="AD331" s="831">
        <f t="shared" si="262"/>
        <v>0.72599999999999998</v>
      </c>
      <c r="AE331" s="831">
        <f t="shared" si="262"/>
        <v>0.71299999999999997</v>
      </c>
      <c r="AF331" s="831">
        <f t="shared" si="262"/>
        <v>0.70099999999999996</v>
      </c>
      <c r="AG331" s="831">
        <f t="shared" si="262"/>
        <v>0.67599999999999993</v>
      </c>
      <c r="AH331" s="831">
        <f t="shared" si="262"/>
        <v>0.66400000000000003</v>
      </c>
      <c r="AI331" s="831">
        <f t="shared" si="262"/>
        <v>0.65200000000000002</v>
      </c>
      <c r="AJ331" s="831">
        <f t="shared" si="262"/>
        <v>0.64</v>
      </c>
      <c r="AK331" s="831">
        <f t="shared" si="262"/>
        <v>0.627</v>
      </c>
      <c r="AL331" s="831">
        <f t="shared" si="262"/>
        <v>0</v>
      </c>
      <c r="AM331" s="831">
        <f t="shared" ref="AM331:BR331" si="263">AM241+AM299</f>
        <v>0</v>
      </c>
      <c r="AN331" s="831">
        <f t="shared" si="263"/>
        <v>0</v>
      </c>
      <c r="AO331" s="831">
        <f t="shared" si="263"/>
        <v>0</v>
      </c>
      <c r="AP331" s="831">
        <f t="shared" si="263"/>
        <v>0</v>
      </c>
      <c r="AQ331" s="831">
        <f t="shared" si="263"/>
        <v>0</v>
      </c>
      <c r="AR331" s="831">
        <f t="shared" si="263"/>
        <v>0</v>
      </c>
      <c r="AS331" s="831">
        <f t="shared" si="263"/>
        <v>0</v>
      </c>
      <c r="AT331" s="831">
        <f t="shared" si="263"/>
        <v>0</v>
      </c>
      <c r="AU331" s="831">
        <f t="shared" si="263"/>
        <v>0</v>
      </c>
      <c r="AV331" s="831">
        <f t="shared" si="263"/>
        <v>0</v>
      </c>
      <c r="AW331" s="831">
        <f t="shared" si="263"/>
        <v>0</v>
      </c>
      <c r="AX331" s="831">
        <f t="shared" si="263"/>
        <v>0</v>
      </c>
      <c r="AY331" s="831">
        <f t="shared" si="263"/>
        <v>0</v>
      </c>
      <c r="AZ331" s="831">
        <f t="shared" si="263"/>
        <v>0</v>
      </c>
      <c r="BA331" s="831">
        <f t="shared" si="263"/>
        <v>0</v>
      </c>
      <c r="BB331" s="831">
        <f t="shared" si="263"/>
        <v>0</v>
      </c>
      <c r="BC331" s="831">
        <f t="shared" si="263"/>
        <v>0</v>
      </c>
      <c r="BD331" s="831">
        <f t="shared" si="263"/>
        <v>0</v>
      </c>
      <c r="BE331" s="831">
        <f t="shared" si="263"/>
        <v>0</v>
      </c>
      <c r="BF331" s="831">
        <f t="shared" si="263"/>
        <v>0</v>
      </c>
      <c r="BG331" s="831">
        <f t="shared" si="263"/>
        <v>0</v>
      </c>
      <c r="BH331" s="831">
        <f t="shared" si="263"/>
        <v>0</v>
      </c>
      <c r="BI331" s="831">
        <f t="shared" si="263"/>
        <v>0</v>
      </c>
      <c r="BJ331" s="831">
        <f t="shared" si="263"/>
        <v>0</v>
      </c>
      <c r="BK331" s="831">
        <f t="shared" si="263"/>
        <v>0</v>
      </c>
      <c r="BL331" s="831">
        <f t="shared" si="263"/>
        <v>0</v>
      </c>
      <c r="BM331" s="831">
        <f t="shared" si="263"/>
        <v>0</v>
      </c>
      <c r="BN331" s="831">
        <f t="shared" si="263"/>
        <v>0</v>
      </c>
      <c r="BO331" s="831">
        <f t="shared" si="263"/>
        <v>0</v>
      </c>
      <c r="BP331" s="831">
        <f t="shared" si="263"/>
        <v>0</v>
      </c>
      <c r="BQ331" s="831">
        <f t="shared" si="263"/>
        <v>0</v>
      </c>
      <c r="BR331" s="831">
        <f t="shared" si="263"/>
        <v>0</v>
      </c>
      <c r="BS331" s="831">
        <f t="shared" ref="BS331:CI331" si="264">BS241+BS299</f>
        <v>0</v>
      </c>
      <c r="BT331" s="831">
        <f t="shared" si="264"/>
        <v>0</v>
      </c>
      <c r="BU331" s="831">
        <f t="shared" si="264"/>
        <v>0</v>
      </c>
      <c r="BV331" s="831">
        <f t="shared" si="264"/>
        <v>0</v>
      </c>
      <c r="BW331" s="831">
        <f t="shared" si="264"/>
        <v>0</v>
      </c>
      <c r="BX331" s="831">
        <f t="shared" si="264"/>
        <v>0</v>
      </c>
      <c r="BY331" s="831">
        <f t="shared" si="264"/>
        <v>0</v>
      </c>
      <c r="BZ331" s="831">
        <f t="shared" si="264"/>
        <v>0</v>
      </c>
      <c r="CA331" s="831">
        <f t="shared" si="264"/>
        <v>0</v>
      </c>
      <c r="CB331" s="831">
        <f t="shared" si="264"/>
        <v>0</v>
      </c>
      <c r="CC331" s="831">
        <f t="shared" si="264"/>
        <v>0</v>
      </c>
      <c r="CD331" s="831">
        <f t="shared" si="264"/>
        <v>0</v>
      </c>
      <c r="CE331" s="831">
        <f t="shared" si="264"/>
        <v>0</v>
      </c>
      <c r="CF331" s="831">
        <f t="shared" si="264"/>
        <v>0</v>
      </c>
      <c r="CG331" s="831">
        <f t="shared" si="264"/>
        <v>0</v>
      </c>
      <c r="CH331" s="831">
        <f t="shared" si="264"/>
        <v>0</v>
      </c>
      <c r="CI331" s="832">
        <f t="shared" si="264"/>
        <v>0</v>
      </c>
      <c r="CK331" s="825"/>
    </row>
    <row r="332" spans="2:89" x14ac:dyDescent="0.2">
      <c r="B332" s="1056" t="s">
        <v>639</v>
      </c>
      <c r="C332" s="1020" t="s">
        <v>148</v>
      </c>
      <c r="D332" s="1023" t="s">
        <v>640</v>
      </c>
      <c r="E332" s="1054" t="s">
        <v>141</v>
      </c>
      <c r="F332" s="1055">
        <v>2</v>
      </c>
      <c r="G332" s="669">
        <f>SUM(G326:G331)</f>
        <v>0.9</v>
      </c>
      <c r="H332" s="669">
        <f t="shared" ref="H332:BS332" si="265">SUM(H326:H331)</f>
        <v>0.8600000000000001</v>
      </c>
      <c r="I332" s="669">
        <f t="shared" si="265"/>
        <v>0.81299999999999994</v>
      </c>
      <c r="J332" s="669">
        <f t="shared" si="265"/>
        <v>1.54</v>
      </c>
      <c r="K332" s="669">
        <f t="shared" si="265"/>
        <v>1.55</v>
      </c>
      <c r="L332" s="669">
        <f t="shared" si="265"/>
        <v>1.415</v>
      </c>
      <c r="M332" s="831">
        <f t="shared" si="265"/>
        <v>1.4020000000000001</v>
      </c>
      <c r="N332" s="831">
        <f t="shared" si="265"/>
        <v>1.3900000000000001</v>
      </c>
      <c r="O332" s="831">
        <f t="shared" si="265"/>
        <v>1.3580000000000001</v>
      </c>
      <c r="P332" s="831">
        <f t="shared" si="265"/>
        <v>1.345</v>
      </c>
      <c r="Q332" s="831">
        <f t="shared" si="265"/>
        <v>1.333</v>
      </c>
      <c r="R332" s="831">
        <f t="shared" si="265"/>
        <v>1.3089999999999999</v>
      </c>
      <c r="S332" s="831">
        <f t="shared" si="265"/>
        <v>1.284</v>
      </c>
      <c r="T332" s="831">
        <f t="shared" si="265"/>
        <v>1.2589999999999999</v>
      </c>
      <c r="U332" s="831">
        <f t="shared" si="265"/>
        <v>1.2350000000000001</v>
      </c>
      <c r="V332" s="831">
        <f t="shared" si="265"/>
        <v>1.21</v>
      </c>
      <c r="W332" s="831">
        <f t="shared" si="265"/>
        <v>1.173</v>
      </c>
      <c r="X332" s="831">
        <f t="shared" si="265"/>
        <v>1.149</v>
      </c>
      <c r="Y332" s="831">
        <f t="shared" si="265"/>
        <v>1.1240000000000001</v>
      </c>
      <c r="Z332" s="831">
        <f t="shared" si="265"/>
        <v>1.099</v>
      </c>
      <c r="AA332" s="831">
        <f t="shared" si="265"/>
        <v>1.075</v>
      </c>
      <c r="AB332" s="831">
        <f t="shared" si="265"/>
        <v>1.038</v>
      </c>
      <c r="AC332" s="831">
        <f t="shared" si="265"/>
        <v>1.038</v>
      </c>
      <c r="AD332" s="831">
        <f t="shared" si="265"/>
        <v>1.026</v>
      </c>
      <c r="AE332" s="831">
        <f t="shared" si="265"/>
        <v>1.0129999999999999</v>
      </c>
      <c r="AF332" s="831">
        <f t="shared" si="265"/>
        <v>1.0009999999999999</v>
      </c>
      <c r="AG332" s="831">
        <f t="shared" si="265"/>
        <v>0.97599999999999998</v>
      </c>
      <c r="AH332" s="831">
        <f t="shared" si="265"/>
        <v>0.96400000000000008</v>
      </c>
      <c r="AI332" s="831">
        <f t="shared" si="265"/>
        <v>0.95200000000000007</v>
      </c>
      <c r="AJ332" s="831">
        <f t="shared" si="265"/>
        <v>0.94000000000000006</v>
      </c>
      <c r="AK332" s="831">
        <f t="shared" si="265"/>
        <v>0.92700000000000005</v>
      </c>
      <c r="AL332" s="831">
        <f t="shared" si="265"/>
        <v>0</v>
      </c>
      <c r="AM332" s="831">
        <f t="shared" si="265"/>
        <v>0</v>
      </c>
      <c r="AN332" s="831">
        <f t="shared" si="265"/>
        <v>0</v>
      </c>
      <c r="AO332" s="831">
        <f t="shared" si="265"/>
        <v>0</v>
      </c>
      <c r="AP332" s="831">
        <f t="shared" si="265"/>
        <v>0</v>
      </c>
      <c r="AQ332" s="831">
        <f t="shared" si="265"/>
        <v>0</v>
      </c>
      <c r="AR332" s="831">
        <f t="shared" si="265"/>
        <v>0</v>
      </c>
      <c r="AS332" s="831">
        <f t="shared" si="265"/>
        <v>0</v>
      </c>
      <c r="AT332" s="831">
        <f t="shared" si="265"/>
        <v>0</v>
      </c>
      <c r="AU332" s="831">
        <f t="shared" si="265"/>
        <v>0</v>
      </c>
      <c r="AV332" s="831">
        <f t="shared" si="265"/>
        <v>0</v>
      </c>
      <c r="AW332" s="831">
        <f t="shared" si="265"/>
        <v>0</v>
      </c>
      <c r="AX332" s="831">
        <f t="shared" si="265"/>
        <v>0</v>
      </c>
      <c r="AY332" s="831">
        <f t="shared" si="265"/>
        <v>0</v>
      </c>
      <c r="AZ332" s="831">
        <f t="shared" si="265"/>
        <v>0</v>
      </c>
      <c r="BA332" s="831">
        <f t="shared" si="265"/>
        <v>0</v>
      </c>
      <c r="BB332" s="831">
        <f t="shared" si="265"/>
        <v>0</v>
      </c>
      <c r="BC332" s="831">
        <f t="shared" si="265"/>
        <v>0</v>
      </c>
      <c r="BD332" s="831">
        <f t="shared" si="265"/>
        <v>0</v>
      </c>
      <c r="BE332" s="831">
        <f t="shared" si="265"/>
        <v>0</v>
      </c>
      <c r="BF332" s="831">
        <f t="shared" si="265"/>
        <v>0</v>
      </c>
      <c r="BG332" s="831">
        <f t="shared" si="265"/>
        <v>0</v>
      </c>
      <c r="BH332" s="831">
        <f t="shared" si="265"/>
        <v>0</v>
      </c>
      <c r="BI332" s="831">
        <f t="shared" si="265"/>
        <v>0</v>
      </c>
      <c r="BJ332" s="831">
        <f t="shared" si="265"/>
        <v>0</v>
      </c>
      <c r="BK332" s="831">
        <f t="shared" si="265"/>
        <v>0</v>
      </c>
      <c r="BL332" s="831">
        <f t="shared" si="265"/>
        <v>0</v>
      </c>
      <c r="BM332" s="831">
        <f t="shared" si="265"/>
        <v>0</v>
      </c>
      <c r="BN332" s="831">
        <f t="shared" si="265"/>
        <v>0</v>
      </c>
      <c r="BO332" s="831">
        <f t="shared" si="265"/>
        <v>0</v>
      </c>
      <c r="BP332" s="831">
        <f t="shared" si="265"/>
        <v>0</v>
      </c>
      <c r="BQ332" s="831">
        <f t="shared" si="265"/>
        <v>0</v>
      </c>
      <c r="BR332" s="831">
        <f t="shared" si="265"/>
        <v>0</v>
      </c>
      <c r="BS332" s="831">
        <f t="shared" si="265"/>
        <v>0</v>
      </c>
      <c r="BT332" s="831">
        <f t="shared" ref="BT332:CI332" si="266">SUM(BT326:BT331)</f>
        <v>0</v>
      </c>
      <c r="BU332" s="831">
        <f t="shared" si="266"/>
        <v>0</v>
      </c>
      <c r="BV332" s="831">
        <f t="shared" si="266"/>
        <v>0</v>
      </c>
      <c r="BW332" s="831">
        <f t="shared" si="266"/>
        <v>0</v>
      </c>
      <c r="BX332" s="831">
        <f t="shared" si="266"/>
        <v>0</v>
      </c>
      <c r="BY332" s="831">
        <f t="shared" si="266"/>
        <v>0</v>
      </c>
      <c r="BZ332" s="831">
        <f t="shared" si="266"/>
        <v>0</v>
      </c>
      <c r="CA332" s="831">
        <f t="shared" si="266"/>
        <v>0</v>
      </c>
      <c r="CB332" s="831">
        <f t="shared" si="266"/>
        <v>0</v>
      </c>
      <c r="CC332" s="831">
        <f t="shared" si="266"/>
        <v>0</v>
      </c>
      <c r="CD332" s="831">
        <f t="shared" si="266"/>
        <v>0</v>
      </c>
      <c r="CE332" s="831">
        <f t="shared" si="266"/>
        <v>0</v>
      </c>
      <c r="CF332" s="831">
        <f t="shared" si="266"/>
        <v>0</v>
      </c>
      <c r="CG332" s="831">
        <f t="shared" si="266"/>
        <v>0</v>
      </c>
      <c r="CH332" s="831">
        <f t="shared" si="266"/>
        <v>0</v>
      </c>
      <c r="CI332" s="832">
        <f t="shared" si="266"/>
        <v>0</v>
      </c>
      <c r="CK332" s="825"/>
    </row>
    <row r="333" spans="2:89" ht="15" thickBot="1" x14ac:dyDescent="0.25">
      <c r="B333" s="1083" t="s">
        <v>641</v>
      </c>
      <c r="C333" s="1084" t="s">
        <v>429</v>
      </c>
      <c r="D333" s="1085" t="s">
        <v>642</v>
      </c>
      <c r="E333" s="1086" t="s">
        <v>431</v>
      </c>
      <c r="F333" s="1063">
        <v>2</v>
      </c>
      <c r="G333" s="842">
        <f>(G332*1000000)/(G347*1000)</f>
        <v>251.88916876574311</v>
      </c>
      <c r="H333" s="842">
        <f t="shared" ref="H333:BS333" si="267">(H332*1000000)/(H347*1000)</f>
        <v>232.68398268398275</v>
      </c>
      <c r="I333" s="842">
        <f t="shared" si="267"/>
        <v>215.42130365659781</v>
      </c>
      <c r="J333" s="842">
        <f t="shared" si="267"/>
        <v>401.04166666666663</v>
      </c>
      <c r="K333" s="842">
        <f t="shared" si="267"/>
        <v>395.40816326530614</v>
      </c>
      <c r="L333" s="842">
        <f t="shared" si="267"/>
        <v>352.86783042394018</v>
      </c>
      <c r="M333" s="871">
        <f t="shared" si="267"/>
        <v>341.95121951219517</v>
      </c>
      <c r="N333" s="871">
        <f t="shared" si="267"/>
        <v>331.74224343675428</v>
      </c>
      <c r="O333" s="871">
        <f t="shared" si="267"/>
        <v>323.33333333333343</v>
      </c>
      <c r="P333" s="871">
        <f t="shared" si="267"/>
        <v>319.47743467933498</v>
      </c>
      <c r="Q333" s="871">
        <f t="shared" si="267"/>
        <v>315.87677725118488</v>
      </c>
      <c r="R333" s="871">
        <f t="shared" si="267"/>
        <v>309.45626477541379</v>
      </c>
      <c r="S333" s="871">
        <f t="shared" si="267"/>
        <v>302.8301886792454</v>
      </c>
      <c r="T333" s="871">
        <f t="shared" si="267"/>
        <v>296.23529411764719</v>
      </c>
      <c r="U333" s="871">
        <f t="shared" si="267"/>
        <v>289.90610328638508</v>
      </c>
      <c r="V333" s="871">
        <f t="shared" si="267"/>
        <v>283.37236533957855</v>
      </c>
      <c r="W333" s="871">
        <f t="shared" si="267"/>
        <v>274.06542056074784</v>
      </c>
      <c r="X333" s="871">
        <f t="shared" si="267"/>
        <v>267.83216783216801</v>
      </c>
      <c r="Y333" s="871">
        <f t="shared" si="267"/>
        <v>261.39534883720944</v>
      </c>
      <c r="Z333" s="871">
        <f t="shared" si="267"/>
        <v>254.98839907192593</v>
      </c>
      <c r="AA333" s="871">
        <f t="shared" si="267"/>
        <v>248.84259259259281</v>
      </c>
      <c r="AB333" s="871">
        <f t="shared" si="267"/>
        <v>239.72286374133969</v>
      </c>
      <c r="AC333" s="871">
        <f t="shared" si="267"/>
        <v>239.17050691244259</v>
      </c>
      <c r="AD333" s="871">
        <f t="shared" si="267"/>
        <v>235.86206896551744</v>
      </c>
      <c r="AE333" s="871">
        <f t="shared" si="267"/>
        <v>232.33944954128461</v>
      </c>
      <c r="AF333" s="871">
        <f t="shared" si="267"/>
        <v>229.06178489702538</v>
      </c>
      <c r="AG333" s="871">
        <f t="shared" si="267"/>
        <v>222.83105022831074</v>
      </c>
      <c r="AH333" s="871">
        <f t="shared" si="267"/>
        <v>219.58997722095697</v>
      </c>
      <c r="AI333" s="871">
        <f t="shared" si="267"/>
        <v>216.3636363636366</v>
      </c>
      <c r="AJ333" s="871">
        <f t="shared" si="267"/>
        <v>213.15192743764197</v>
      </c>
      <c r="AK333" s="871">
        <f t="shared" si="267"/>
        <v>209.72850678733059</v>
      </c>
      <c r="AL333" s="871">
        <f t="shared" si="267"/>
        <v>0</v>
      </c>
      <c r="AM333" s="871">
        <f t="shared" si="267"/>
        <v>0</v>
      </c>
      <c r="AN333" s="871">
        <f t="shared" si="267"/>
        <v>0</v>
      </c>
      <c r="AO333" s="871">
        <f t="shared" si="267"/>
        <v>0</v>
      </c>
      <c r="AP333" s="871">
        <f t="shared" si="267"/>
        <v>0</v>
      </c>
      <c r="AQ333" s="871">
        <f t="shared" si="267"/>
        <v>0</v>
      </c>
      <c r="AR333" s="871">
        <f t="shared" si="267"/>
        <v>0</v>
      </c>
      <c r="AS333" s="871">
        <f t="shared" si="267"/>
        <v>0</v>
      </c>
      <c r="AT333" s="871">
        <f t="shared" si="267"/>
        <v>0</v>
      </c>
      <c r="AU333" s="871">
        <f t="shared" si="267"/>
        <v>0</v>
      </c>
      <c r="AV333" s="871">
        <f t="shared" si="267"/>
        <v>0</v>
      </c>
      <c r="AW333" s="871">
        <f t="shared" si="267"/>
        <v>0</v>
      </c>
      <c r="AX333" s="871">
        <f t="shared" si="267"/>
        <v>0</v>
      </c>
      <c r="AY333" s="871">
        <f t="shared" si="267"/>
        <v>0</v>
      </c>
      <c r="AZ333" s="871">
        <f t="shared" si="267"/>
        <v>0</v>
      </c>
      <c r="BA333" s="871">
        <f t="shared" si="267"/>
        <v>0</v>
      </c>
      <c r="BB333" s="871">
        <f t="shared" si="267"/>
        <v>0</v>
      </c>
      <c r="BC333" s="871">
        <f t="shared" si="267"/>
        <v>0</v>
      </c>
      <c r="BD333" s="871">
        <f t="shared" si="267"/>
        <v>0</v>
      </c>
      <c r="BE333" s="871">
        <f t="shared" si="267"/>
        <v>0</v>
      </c>
      <c r="BF333" s="871">
        <f t="shared" si="267"/>
        <v>0</v>
      </c>
      <c r="BG333" s="871">
        <f t="shared" si="267"/>
        <v>0</v>
      </c>
      <c r="BH333" s="871">
        <f t="shared" si="267"/>
        <v>0</v>
      </c>
      <c r="BI333" s="871">
        <f t="shared" si="267"/>
        <v>0</v>
      </c>
      <c r="BJ333" s="871">
        <f t="shared" si="267"/>
        <v>0</v>
      </c>
      <c r="BK333" s="871">
        <f t="shared" si="267"/>
        <v>0</v>
      </c>
      <c r="BL333" s="871">
        <f t="shared" si="267"/>
        <v>0</v>
      </c>
      <c r="BM333" s="871">
        <f t="shared" si="267"/>
        <v>0</v>
      </c>
      <c r="BN333" s="871">
        <f t="shared" si="267"/>
        <v>0</v>
      </c>
      <c r="BO333" s="871">
        <f t="shared" si="267"/>
        <v>0</v>
      </c>
      <c r="BP333" s="871">
        <f t="shared" si="267"/>
        <v>0</v>
      </c>
      <c r="BQ333" s="871">
        <f t="shared" si="267"/>
        <v>0</v>
      </c>
      <c r="BR333" s="871">
        <f t="shared" si="267"/>
        <v>0</v>
      </c>
      <c r="BS333" s="871">
        <f t="shared" si="267"/>
        <v>0</v>
      </c>
      <c r="BT333" s="871">
        <f t="shared" ref="BT333:CI333" si="268">(BT332*1000000)/(BT347*1000)</f>
        <v>0</v>
      </c>
      <c r="BU333" s="871">
        <f t="shared" si="268"/>
        <v>0</v>
      </c>
      <c r="BV333" s="871">
        <f t="shared" si="268"/>
        <v>0</v>
      </c>
      <c r="BW333" s="871">
        <f t="shared" si="268"/>
        <v>0</v>
      </c>
      <c r="BX333" s="871">
        <f t="shared" si="268"/>
        <v>0</v>
      </c>
      <c r="BY333" s="871">
        <f t="shared" si="268"/>
        <v>0</v>
      </c>
      <c r="BZ333" s="871">
        <f t="shared" si="268"/>
        <v>0</v>
      </c>
      <c r="CA333" s="871">
        <f t="shared" si="268"/>
        <v>0</v>
      </c>
      <c r="CB333" s="871">
        <f t="shared" si="268"/>
        <v>0</v>
      </c>
      <c r="CC333" s="871">
        <f t="shared" si="268"/>
        <v>0</v>
      </c>
      <c r="CD333" s="871">
        <f t="shared" si="268"/>
        <v>0</v>
      </c>
      <c r="CE333" s="871">
        <f t="shared" si="268"/>
        <v>0</v>
      </c>
      <c r="CF333" s="871">
        <f t="shared" si="268"/>
        <v>0</v>
      </c>
      <c r="CG333" s="871">
        <f t="shared" si="268"/>
        <v>0</v>
      </c>
      <c r="CH333" s="871">
        <f t="shared" si="268"/>
        <v>0</v>
      </c>
      <c r="CI333" s="872">
        <f t="shared" si="268"/>
        <v>0</v>
      </c>
      <c r="CK333" s="825"/>
    </row>
    <row r="334" spans="2:89" x14ac:dyDescent="0.2">
      <c r="B334" s="1064" t="s">
        <v>643</v>
      </c>
      <c r="C334" s="1065" t="s">
        <v>433</v>
      </c>
      <c r="D334" s="1030" t="s">
        <v>78</v>
      </c>
      <c r="E334" s="1087" t="s">
        <v>251</v>
      </c>
      <c r="F334" s="1088">
        <v>2</v>
      </c>
      <c r="G334" s="693">
        <v>0.13400000000000001</v>
      </c>
      <c r="H334" s="693">
        <v>0.153</v>
      </c>
      <c r="I334" s="693">
        <v>0.11</v>
      </c>
      <c r="J334" s="693">
        <v>0.112</v>
      </c>
      <c r="K334" s="693">
        <v>0.41699999999999998</v>
      </c>
      <c r="L334" s="693">
        <v>0.41699999999999998</v>
      </c>
      <c r="M334" s="694">
        <v>0.41699999999999998</v>
      </c>
      <c r="N334" s="694">
        <v>0.41699999999999998</v>
      </c>
      <c r="O334" s="694">
        <v>0.41699999999999998</v>
      </c>
      <c r="P334" s="694">
        <v>0.41699999999999998</v>
      </c>
      <c r="Q334" s="694">
        <v>0.41699999999999998</v>
      </c>
      <c r="R334" s="694">
        <v>0.41699999999999998</v>
      </c>
      <c r="S334" s="694">
        <v>0.41699999999999998</v>
      </c>
      <c r="T334" s="694">
        <v>0.41699999999999998</v>
      </c>
      <c r="U334" s="694">
        <v>0.41699999999999998</v>
      </c>
      <c r="V334" s="694">
        <v>0.41699999999999998</v>
      </c>
      <c r="W334" s="694">
        <v>0.41699999999999998</v>
      </c>
      <c r="X334" s="694">
        <v>0.41699999999999998</v>
      </c>
      <c r="Y334" s="694">
        <v>0.41699999999999998</v>
      </c>
      <c r="Z334" s="694">
        <v>0.41699999999999998</v>
      </c>
      <c r="AA334" s="694">
        <v>0.41699999999999998</v>
      </c>
      <c r="AB334" s="694">
        <v>0.41699999999999998</v>
      </c>
      <c r="AC334" s="694">
        <v>0.41699999999999998</v>
      </c>
      <c r="AD334" s="694">
        <v>0.41699999999999998</v>
      </c>
      <c r="AE334" s="694">
        <v>0.41699999999999998</v>
      </c>
      <c r="AF334" s="694">
        <v>0.41699999999999998</v>
      </c>
      <c r="AG334" s="694">
        <v>0.41699999999999998</v>
      </c>
      <c r="AH334" s="694">
        <v>0.41699999999999998</v>
      </c>
      <c r="AI334" s="694">
        <v>0.41699999999999998</v>
      </c>
      <c r="AJ334" s="694">
        <v>0.41699999999999998</v>
      </c>
      <c r="AK334" s="694">
        <v>0.41699999999999998</v>
      </c>
      <c r="AL334" s="694"/>
      <c r="AM334" s="694"/>
      <c r="AN334" s="694"/>
      <c r="AO334" s="694"/>
      <c r="AP334" s="694"/>
      <c r="AQ334" s="694"/>
      <c r="AR334" s="694"/>
      <c r="AS334" s="694"/>
      <c r="AT334" s="694"/>
      <c r="AU334" s="694"/>
      <c r="AV334" s="694"/>
      <c r="AW334" s="694"/>
      <c r="AX334" s="694"/>
      <c r="AY334" s="694"/>
      <c r="AZ334" s="694"/>
      <c r="BA334" s="694"/>
      <c r="BB334" s="694"/>
      <c r="BC334" s="694"/>
      <c r="BD334" s="694"/>
      <c r="BE334" s="694"/>
      <c r="BF334" s="694"/>
      <c r="BG334" s="694"/>
      <c r="BH334" s="694"/>
      <c r="BI334" s="694"/>
      <c r="BJ334" s="694"/>
      <c r="BK334" s="694"/>
      <c r="BL334" s="694"/>
      <c r="BM334" s="694"/>
      <c r="BN334" s="694"/>
      <c r="BO334" s="694"/>
      <c r="BP334" s="694"/>
      <c r="BQ334" s="694"/>
      <c r="BR334" s="694"/>
      <c r="BS334" s="694"/>
      <c r="BT334" s="694"/>
      <c r="BU334" s="694"/>
      <c r="BV334" s="694"/>
      <c r="BW334" s="694"/>
      <c r="BX334" s="694"/>
      <c r="BY334" s="694"/>
      <c r="BZ334" s="694"/>
      <c r="CA334" s="694"/>
      <c r="CB334" s="694"/>
      <c r="CC334" s="694"/>
      <c r="CD334" s="694"/>
      <c r="CE334" s="694"/>
      <c r="CF334" s="694"/>
      <c r="CG334" s="694"/>
      <c r="CH334" s="694"/>
      <c r="CI334" s="695"/>
      <c r="CK334" s="825"/>
    </row>
    <row r="335" spans="2:89" x14ac:dyDescent="0.2">
      <c r="B335" s="1069" t="s">
        <v>644</v>
      </c>
      <c r="C335" s="1070" t="s">
        <v>435</v>
      </c>
      <c r="D335" s="1034" t="s">
        <v>78</v>
      </c>
      <c r="E335" s="1076" t="s">
        <v>251</v>
      </c>
      <c r="F335" s="1077">
        <v>2</v>
      </c>
      <c r="G335" s="697">
        <v>1.5</v>
      </c>
      <c r="H335" s="697">
        <v>1.5169999999999999</v>
      </c>
      <c r="I335" s="697">
        <v>1.605</v>
      </c>
      <c r="J335" s="697">
        <v>1.605</v>
      </c>
      <c r="K335" s="697">
        <v>0</v>
      </c>
      <c r="L335" s="697">
        <v>0</v>
      </c>
      <c r="M335" s="698">
        <v>0</v>
      </c>
      <c r="N335" s="698">
        <v>0</v>
      </c>
      <c r="O335" s="698">
        <v>0</v>
      </c>
      <c r="P335" s="698">
        <v>0</v>
      </c>
      <c r="Q335" s="698">
        <v>0</v>
      </c>
      <c r="R335" s="698">
        <v>0</v>
      </c>
      <c r="S335" s="698">
        <v>0</v>
      </c>
      <c r="T335" s="698">
        <v>0</v>
      </c>
      <c r="U335" s="698">
        <v>0</v>
      </c>
      <c r="V335" s="698">
        <v>0</v>
      </c>
      <c r="W335" s="698">
        <v>0</v>
      </c>
      <c r="X335" s="698">
        <v>0</v>
      </c>
      <c r="Y335" s="698">
        <v>0</v>
      </c>
      <c r="Z335" s="698">
        <v>0</v>
      </c>
      <c r="AA335" s="698">
        <v>0</v>
      </c>
      <c r="AB335" s="698">
        <v>0</v>
      </c>
      <c r="AC335" s="698">
        <v>0</v>
      </c>
      <c r="AD335" s="698">
        <v>0</v>
      </c>
      <c r="AE335" s="698">
        <v>0</v>
      </c>
      <c r="AF335" s="698">
        <v>0</v>
      </c>
      <c r="AG335" s="698">
        <v>0</v>
      </c>
      <c r="AH335" s="698">
        <v>0</v>
      </c>
      <c r="AI335" s="698">
        <v>0</v>
      </c>
      <c r="AJ335" s="698">
        <v>0</v>
      </c>
      <c r="AK335" s="698">
        <v>0</v>
      </c>
      <c r="AL335" s="698"/>
      <c r="AM335" s="698"/>
      <c r="AN335" s="698"/>
      <c r="AO335" s="698"/>
      <c r="AP335" s="698"/>
      <c r="AQ335" s="698"/>
      <c r="AR335" s="698"/>
      <c r="AS335" s="698"/>
      <c r="AT335" s="698"/>
      <c r="AU335" s="698"/>
      <c r="AV335" s="698"/>
      <c r="AW335" s="698"/>
      <c r="AX335" s="698"/>
      <c r="AY335" s="698"/>
      <c r="AZ335" s="698"/>
      <c r="BA335" s="698"/>
      <c r="BB335" s="698"/>
      <c r="BC335" s="698"/>
      <c r="BD335" s="698"/>
      <c r="BE335" s="698"/>
      <c r="BF335" s="698"/>
      <c r="BG335" s="698"/>
      <c r="BH335" s="698"/>
      <c r="BI335" s="698"/>
      <c r="BJ335" s="698"/>
      <c r="BK335" s="698"/>
      <c r="BL335" s="698"/>
      <c r="BM335" s="698"/>
      <c r="BN335" s="698"/>
      <c r="BO335" s="698"/>
      <c r="BP335" s="698"/>
      <c r="BQ335" s="698"/>
      <c r="BR335" s="698"/>
      <c r="BS335" s="698"/>
      <c r="BT335" s="698"/>
      <c r="BU335" s="698"/>
      <c r="BV335" s="698"/>
      <c r="BW335" s="698"/>
      <c r="BX335" s="698"/>
      <c r="BY335" s="698"/>
      <c r="BZ335" s="698"/>
      <c r="CA335" s="698"/>
      <c r="CB335" s="698"/>
      <c r="CC335" s="698"/>
      <c r="CD335" s="698"/>
      <c r="CE335" s="698"/>
      <c r="CF335" s="698"/>
      <c r="CG335" s="698"/>
      <c r="CH335" s="698"/>
      <c r="CI335" s="699"/>
      <c r="CK335" s="825"/>
    </row>
    <row r="336" spans="2:89" x14ac:dyDescent="0.2">
      <c r="B336" s="1089" t="s">
        <v>645</v>
      </c>
      <c r="C336" s="1090" t="s">
        <v>437</v>
      </c>
      <c r="D336" s="1034" t="s">
        <v>78</v>
      </c>
      <c r="E336" s="1076" t="s">
        <v>251</v>
      </c>
      <c r="F336" s="1077">
        <v>2</v>
      </c>
      <c r="G336" s="697">
        <v>0</v>
      </c>
      <c r="H336" s="697">
        <v>0</v>
      </c>
      <c r="I336" s="697">
        <v>2E-3</v>
      </c>
      <c r="J336" s="697">
        <v>0</v>
      </c>
      <c r="K336" s="697">
        <v>0</v>
      </c>
      <c r="L336" s="697">
        <v>0</v>
      </c>
      <c r="M336" s="698">
        <v>0</v>
      </c>
      <c r="N336" s="698">
        <v>0</v>
      </c>
      <c r="O336" s="698">
        <v>0</v>
      </c>
      <c r="P336" s="698">
        <v>0</v>
      </c>
      <c r="Q336" s="698">
        <v>0</v>
      </c>
      <c r="R336" s="698">
        <v>0</v>
      </c>
      <c r="S336" s="698">
        <v>0</v>
      </c>
      <c r="T336" s="698">
        <v>0</v>
      </c>
      <c r="U336" s="698">
        <v>0</v>
      </c>
      <c r="V336" s="698">
        <v>0</v>
      </c>
      <c r="W336" s="698">
        <v>0</v>
      </c>
      <c r="X336" s="698">
        <v>0</v>
      </c>
      <c r="Y336" s="698">
        <v>0</v>
      </c>
      <c r="Z336" s="698">
        <v>0</v>
      </c>
      <c r="AA336" s="698">
        <v>0</v>
      </c>
      <c r="AB336" s="698">
        <v>0</v>
      </c>
      <c r="AC336" s="698">
        <v>0</v>
      </c>
      <c r="AD336" s="698">
        <v>0</v>
      </c>
      <c r="AE336" s="698">
        <v>0</v>
      </c>
      <c r="AF336" s="698">
        <v>0</v>
      </c>
      <c r="AG336" s="698">
        <v>0</v>
      </c>
      <c r="AH336" s="698">
        <v>0</v>
      </c>
      <c r="AI336" s="698">
        <v>0</v>
      </c>
      <c r="AJ336" s="698">
        <v>0</v>
      </c>
      <c r="AK336" s="698">
        <v>0</v>
      </c>
      <c r="AL336" s="698"/>
      <c r="AM336" s="698"/>
      <c r="AN336" s="698"/>
      <c r="AO336" s="698"/>
      <c r="AP336" s="698"/>
      <c r="AQ336" s="698"/>
      <c r="AR336" s="698"/>
      <c r="AS336" s="698"/>
      <c r="AT336" s="698"/>
      <c r="AU336" s="698"/>
      <c r="AV336" s="698"/>
      <c r="AW336" s="698"/>
      <c r="AX336" s="698"/>
      <c r="AY336" s="698"/>
      <c r="AZ336" s="698"/>
      <c r="BA336" s="698"/>
      <c r="BB336" s="698"/>
      <c r="BC336" s="698"/>
      <c r="BD336" s="698"/>
      <c r="BE336" s="698"/>
      <c r="BF336" s="698"/>
      <c r="BG336" s="698"/>
      <c r="BH336" s="698"/>
      <c r="BI336" s="698"/>
      <c r="BJ336" s="698"/>
      <c r="BK336" s="698"/>
      <c r="BL336" s="698"/>
      <c r="BM336" s="698"/>
      <c r="BN336" s="698"/>
      <c r="BO336" s="698"/>
      <c r="BP336" s="698"/>
      <c r="BQ336" s="698"/>
      <c r="BR336" s="698"/>
      <c r="BS336" s="698"/>
      <c r="BT336" s="698"/>
      <c r="BU336" s="698"/>
      <c r="BV336" s="698"/>
      <c r="BW336" s="698"/>
      <c r="BX336" s="698"/>
      <c r="BY336" s="698"/>
      <c r="BZ336" s="698"/>
      <c r="CA336" s="698"/>
      <c r="CB336" s="698"/>
      <c r="CC336" s="698"/>
      <c r="CD336" s="698"/>
      <c r="CE336" s="698"/>
      <c r="CF336" s="698"/>
      <c r="CG336" s="698"/>
      <c r="CH336" s="698"/>
      <c r="CI336" s="699"/>
      <c r="CK336" s="825"/>
    </row>
    <row r="337" spans="2:89" x14ac:dyDescent="0.2">
      <c r="B337" s="1089" t="s">
        <v>646</v>
      </c>
      <c r="C337" s="1090" t="s">
        <v>439</v>
      </c>
      <c r="D337" s="702" t="s">
        <v>440</v>
      </c>
      <c r="E337" s="703" t="s">
        <v>251</v>
      </c>
      <c r="F337" s="704">
        <v>2</v>
      </c>
      <c r="G337" s="697">
        <v>1.6020000000000001</v>
      </c>
      <c r="H337" s="697">
        <f>G337+SUM(H338:H343)</f>
        <v>1.6800000000000002</v>
      </c>
      <c r="I337" s="697">
        <f t="shared" ref="I337" si="269">H337+SUM(I338:I343)</f>
        <v>1.6970000000000001</v>
      </c>
      <c r="J337" s="697">
        <f t="shared" ref="J337:L337" si="270">I337+SUM(J338:J343)</f>
        <v>1.7770000000000001</v>
      </c>
      <c r="K337" s="697">
        <f t="shared" si="270"/>
        <v>2.8970000000000002</v>
      </c>
      <c r="L337" s="697">
        <f t="shared" si="270"/>
        <v>2.9870000000000001</v>
      </c>
      <c r="M337" s="649">
        <f>L337+SUM(M338:M343)</f>
        <v>3.077</v>
      </c>
      <c r="N337" s="649">
        <f t="shared" ref="N337:BY337" si="271">M337+SUM(N338:N343)</f>
        <v>3.1669999999999998</v>
      </c>
      <c r="O337" s="649">
        <f t="shared" si="271"/>
        <v>3.4369999999999998</v>
      </c>
      <c r="P337" s="649">
        <f t="shared" si="271"/>
        <v>3.4469999999999996</v>
      </c>
      <c r="Q337" s="649">
        <f t="shared" si="271"/>
        <v>3.4569999999999994</v>
      </c>
      <c r="R337" s="649">
        <f t="shared" si="271"/>
        <v>3.4669999999999992</v>
      </c>
      <c r="S337" s="649">
        <f t="shared" si="271"/>
        <v>3.476999999999999</v>
      </c>
      <c r="T337" s="649">
        <f t="shared" si="271"/>
        <v>3.4869999999999988</v>
      </c>
      <c r="U337" s="649">
        <f t="shared" si="271"/>
        <v>3.4969999999999986</v>
      </c>
      <c r="V337" s="649">
        <f t="shared" si="271"/>
        <v>3.5069999999999983</v>
      </c>
      <c r="W337" s="649">
        <f t="shared" si="271"/>
        <v>3.5169999999999981</v>
      </c>
      <c r="X337" s="649">
        <f t="shared" si="271"/>
        <v>3.5269999999999979</v>
      </c>
      <c r="Y337" s="649">
        <f t="shared" si="271"/>
        <v>3.5369999999999977</v>
      </c>
      <c r="Z337" s="649">
        <f t="shared" si="271"/>
        <v>3.5469999999999975</v>
      </c>
      <c r="AA337" s="649">
        <f t="shared" si="271"/>
        <v>3.5569999999999973</v>
      </c>
      <c r="AB337" s="649">
        <f t="shared" si="271"/>
        <v>3.5669999999999971</v>
      </c>
      <c r="AC337" s="649">
        <f t="shared" si="271"/>
        <v>3.5769999999999968</v>
      </c>
      <c r="AD337" s="649">
        <f t="shared" si="271"/>
        <v>3.5869999999999966</v>
      </c>
      <c r="AE337" s="649">
        <f t="shared" si="271"/>
        <v>3.5969999999999964</v>
      </c>
      <c r="AF337" s="649">
        <f t="shared" si="271"/>
        <v>3.6069999999999962</v>
      </c>
      <c r="AG337" s="649">
        <f t="shared" si="271"/>
        <v>3.616999999999996</v>
      </c>
      <c r="AH337" s="649">
        <f t="shared" si="271"/>
        <v>3.6269999999999958</v>
      </c>
      <c r="AI337" s="649">
        <f t="shared" si="271"/>
        <v>3.6369999999999956</v>
      </c>
      <c r="AJ337" s="649">
        <f t="shared" si="271"/>
        <v>3.6469999999999954</v>
      </c>
      <c r="AK337" s="649">
        <f t="shared" si="271"/>
        <v>3.6569999999999951</v>
      </c>
      <c r="AL337" s="649">
        <f t="shared" si="271"/>
        <v>3.6569999999999951</v>
      </c>
      <c r="AM337" s="649">
        <f t="shared" si="271"/>
        <v>3.6569999999999951</v>
      </c>
      <c r="AN337" s="649">
        <f t="shared" si="271"/>
        <v>3.6569999999999951</v>
      </c>
      <c r="AO337" s="649">
        <f t="shared" si="271"/>
        <v>3.6569999999999951</v>
      </c>
      <c r="AP337" s="649">
        <f t="shared" si="271"/>
        <v>3.6569999999999951</v>
      </c>
      <c r="AQ337" s="649">
        <f t="shared" si="271"/>
        <v>3.6569999999999951</v>
      </c>
      <c r="AR337" s="649">
        <f t="shared" si="271"/>
        <v>3.6569999999999951</v>
      </c>
      <c r="AS337" s="649">
        <f t="shared" si="271"/>
        <v>3.6569999999999951</v>
      </c>
      <c r="AT337" s="649">
        <f t="shared" si="271"/>
        <v>3.6569999999999951</v>
      </c>
      <c r="AU337" s="649">
        <f t="shared" si="271"/>
        <v>3.6569999999999951</v>
      </c>
      <c r="AV337" s="649">
        <f t="shared" si="271"/>
        <v>3.6569999999999951</v>
      </c>
      <c r="AW337" s="649">
        <f t="shared" si="271"/>
        <v>3.6569999999999951</v>
      </c>
      <c r="AX337" s="649">
        <f t="shared" si="271"/>
        <v>3.6569999999999951</v>
      </c>
      <c r="AY337" s="649">
        <f t="shared" si="271"/>
        <v>3.6569999999999951</v>
      </c>
      <c r="AZ337" s="649">
        <f t="shared" si="271"/>
        <v>3.6569999999999951</v>
      </c>
      <c r="BA337" s="649">
        <f t="shared" si="271"/>
        <v>3.6569999999999951</v>
      </c>
      <c r="BB337" s="649">
        <f t="shared" si="271"/>
        <v>3.6569999999999951</v>
      </c>
      <c r="BC337" s="649">
        <f t="shared" si="271"/>
        <v>3.6569999999999951</v>
      </c>
      <c r="BD337" s="649">
        <f t="shared" si="271"/>
        <v>3.6569999999999951</v>
      </c>
      <c r="BE337" s="649">
        <f t="shared" si="271"/>
        <v>3.6569999999999951</v>
      </c>
      <c r="BF337" s="649">
        <f t="shared" si="271"/>
        <v>3.6569999999999951</v>
      </c>
      <c r="BG337" s="649">
        <f t="shared" si="271"/>
        <v>3.6569999999999951</v>
      </c>
      <c r="BH337" s="649">
        <f t="shared" si="271"/>
        <v>3.6569999999999951</v>
      </c>
      <c r="BI337" s="649">
        <f t="shared" si="271"/>
        <v>3.6569999999999951</v>
      </c>
      <c r="BJ337" s="649">
        <f t="shared" si="271"/>
        <v>3.6569999999999951</v>
      </c>
      <c r="BK337" s="649">
        <f t="shared" si="271"/>
        <v>3.6569999999999951</v>
      </c>
      <c r="BL337" s="649">
        <f t="shared" si="271"/>
        <v>3.6569999999999951</v>
      </c>
      <c r="BM337" s="649">
        <f t="shared" si="271"/>
        <v>3.6569999999999951</v>
      </c>
      <c r="BN337" s="649">
        <f t="shared" si="271"/>
        <v>3.6569999999999951</v>
      </c>
      <c r="BO337" s="649">
        <f t="shared" si="271"/>
        <v>3.6569999999999951</v>
      </c>
      <c r="BP337" s="649">
        <f t="shared" si="271"/>
        <v>3.6569999999999951</v>
      </c>
      <c r="BQ337" s="649">
        <f t="shared" si="271"/>
        <v>3.6569999999999951</v>
      </c>
      <c r="BR337" s="649">
        <f t="shared" si="271"/>
        <v>3.6569999999999951</v>
      </c>
      <c r="BS337" s="649">
        <f t="shared" si="271"/>
        <v>3.6569999999999951</v>
      </c>
      <c r="BT337" s="649">
        <f t="shared" si="271"/>
        <v>3.6569999999999951</v>
      </c>
      <c r="BU337" s="649">
        <f t="shared" si="271"/>
        <v>3.6569999999999951</v>
      </c>
      <c r="BV337" s="649">
        <f t="shared" si="271"/>
        <v>3.6569999999999951</v>
      </c>
      <c r="BW337" s="649">
        <f t="shared" si="271"/>
        <v>3.6569999999999951</v>
      </c>
      <c r="BX337" s="649">
        <f t="shared" si="271"/>
        <v>3.6569999999999951</v>
      </c>
      <c r="BY337" s="649">
        <f t="shared" si="271"/>
        <v>3.6569999999999951</v>
      </c>
      <c r="BZ337" s="649">
        <f t="shared" ref="BZ337:CI337" si="272">BY337+SUM(BZ338:BZ343)</f>
        <v>3.6569999999999951</v>
      </c>
      <c r="CA337" s="649">
        <f t="shared" si="272"/>
        <v>3.6569999999999951</v>
      </c>
      <c r="CB337" s="649">
        <f t="shared" si="272"/>
        <v>3.6569999999999951</v>
      </c>
      <c r="CC337" s="649">
        <f t="shared" si="272"/>
        <v>3.6569999999999951</v>
      </c>
      <c r="CD337" s="649">
        <f t="shared" si="272"/>
        <v>3.6569999999999951</v>
      </c>
      <c r="CE337" s="649">
        <f t="shared" si="272"/>
        <v>3.6569999999999951</v>
      </c>
      <c r="CF337" s="649">
        <f t="shared" si="272"/>
        <v>3.6569999999999951</v>
      </c>
      <c r="CG337" s="649">
        <f t="shared" si="272"/>
        <v>3.6569999999999951</v>
      </c>
      <c r="CH337" s="649">
        <f t="shared" si="272"/>
        <v>3.6569999999999951</v>
      </c>
      <c r="CI337" s="645">
        <f t="shared" si="272"/>
        <v>3.6569999999999951</v>
      </c>
      <c r="CK337" s="825"/>
    </row>
    <row r="338" spans="2:89" x14ac:dyDescent="0.2">
      <c r="B338" s="1089" t="s">
        <v>647</v>
      </c>
      <c r="C338" s="1090" t="s">
        <v>442</v>
      </c>
      <c r="D338" s="702" t="s">
        <v>443</v>
      </c>
      <c r="E338" s="703" t="s">
        <v>251</v>
      </c>
      <c r="F338" s="704">
        <v>2</v>
      </c>
      <c r="G338" s="697">
        <v>0</v>
      </c>
      <c r="H338" s="697">
        <v>7.8E-2</v>
      </c>
      <c r="I338" s="697">
        <v>1.7000000000000001E-2</v>
      </c>
      <c r="J338" s="697">
        <v>0.08</v>
      </c>
      <c r="K338" s="697">
        <v>0.08</v>
      </c>
      <c r="L338" s="697">
        <v>0.09</v>
      </c>
      <c r="M338" s="698">
        <v>0.09</v>
      </c>
      <c r="N338" s="698">
        <v>0.09</v>
      </c>
      <c r="O338" s="698">
        <v>0.01</v>
      </c>
      <c r="P338" s="698">
        <v>0.01</v>
      </c>
      <c r="Q338" s="698">
        <v>0.01</v>
      </c>
      <c r="R338" s="698">
        <v>0.01</v>
      </c>
      <c r="S338" s="698">
        <v>0.01</v>
      </c>
      <c r="T338" s="698">
        <v>0.01</v>
      </c>
      <c r="U338" s="698">
        <v>0.01</v>
      </c>
      <c r="V338" s="698">
        <v>0.01</v>
      </c>
      <c r="W338" s="698">
        <v>0.01</v>
      </c>
      <c r="X338" s="698">
        <v>0.01</v>
      </c>
      <c r="Y338" s="698">
        <v>0.01</v>
      </c>
      <c r="Z338" s="698">
        <v>0.01</v>
      </c>
      <c r="AA338" s="698">
        <v>0.01</v>
      </c>
      <c r="AB338" s="698">
        <v>0.01</v>
      </c>
      <c r="AC338" s="698">
        <v>0.01</v>
      </c>
      <c r="AD338" s="698">
        <v>0.01</v>
      </c>
      <c r="AE338" s="698">
        <v>0.01</v>
      </c>
      <c r="AF338" s="698">
        <v>0.01</v>
      </c>
      <c r="AG338" s="698">
        <v>0.01</v>
      </c>
      <c r="AH338" s="698">
        <v>0.01</v>
      </c>
      <c r="AI338" s="698">
        <v>0.01</v>
      </c>
      <c r="AJ338" s="698">
        <v>0.01</v>
      </c>
      <c r="AK338" s="698">
        <v>0.01</v>
      </c>
      <c r="AL338" s="698"/>
      <c r="AM338" s="698"/>
      <c r="AN338" s="698"/>
      <c r="AO338" s="698"/>
      <c r="AP338" s="698"/>
      <c r="AQ338" s="698"/>
      <c r="AR338" s="698"/>
      <c r="AS338" s="698"/>
      <c r="AT338" s="698"/>
      <c r="AU338" s="698"/>
      <c r="AV338" s="698"/>
      <c r="AW338" s="698"/>
      <c r="AX338" s="698"/>
      <c r="AY338" s="698"/>
      <c r="AZ338" s="698"/>
      <c r="BA338" s="698"/>
      <c r="BB338" s="698"/>
      <c r="BC338" s="698"/>
      <c r="BD338" s="698"/>
      <c r="BE338" s="698"/>
      <c r="BF338" s="698"/>
      <c r="BG338" s="698"/>
      <c r="BH338" s="698"/>
      <c r="BI338" s="698"/>
      <c r="BJ338" s="698"/>
      <c r="BK338" s="698"/>
      <c r="BL338" s="698"/>
      <c r="BM338" s="698"/>
      <c r="BN338" s="698"/>
      <c r="BO338" s="698"/>
      <c r="BP338" s="698"/>
      <c r="BQ338" s="698"/>
      <c r="BR338" s="698"/>
      <c r="BS338" s="698"/>
      <c r="BT338" s="698"/>
      <c r="BU338" s="698"/>
      <c r="BV338" s="698"/>
      <c r="BW338" s="698"/>
      <c r="BX338" s="698"/>
      <c r="BY338" s="698"/>
      <c r="BZ338" s="698"/>
      <c r="CA338" s="698"/>
      <c r="CB338" s="698"/>
      <c r="CC338" s="698"/>
      <c r="CD338" s="698"/>
      <c r="CE338" s="698"/>
      <c r="CF338" s="698"/>
      <c r="CG338" s="698"/>
      <c r="CH338" s="698"/>
      <c r="CI338" s="699"/>
      <c r="CK338" s="825"/>
    </row>
    <row r="339" spans="2:89" x14ac:dyDescent="0.2">
      <c r="B339" s="1089" t="s">
        <v>648</v>
      </c>
      <c r="C339" s="1090" t="s">
        <v>445</v>
      </c>
      <c r="D339" s="702" t="s">
        <v>446</v>
      </c>
      <c r="E339" s="703" t="s">
        <v>251</v>
      </c>
      <c r="F339" s="704">
        <v>2</v>
      </c>
      <c r="G339" s="697">
        <v>0</v>
      </c>
      <c r="H339" s="697">
        <v>0</v>
      </c>
      <c r="I339" s="697">
        <v>0</v>
      </c>
      <c r="J339" s="697">
        <v>0</v>
      </c>
      <c r="K339" s="697">
        <v>0</v>
      </c>
      <c r="L339" s="697">
        <v>0</v>
      </c>
      <c r="M339" s="698">
        <v>0</v>
      </c>
      <c r="N339" s="698">
        <v>0</v>
      </c>
      <c r="O339" s="698">
        <v>0</v>
      </c>
      <c r="P339" s="698">
        <v>0</v>
      </c>
      <c r="Q339" s="698">
        <v>0</v>
      </c>
      <c r="R339" s="698">
        <v>0</v>
      </c>
      <c r="S339" s="698">
        <v>0</v>
      </c>
      <c r="T339" s="698">
        <v>0</v>
      </c>
      <c r="U339" s="698">
        <v>0</v>
      </c>
      <c r="V339" s="698">
        <v>0</v>
      </c>
      <c r="W339" s="698">
        <v>0</v>
      </c>
      <c r="X339" s="698">
        <v>0</v>
      </c>
      <c r="Y339" s="698">
        <v>0</v>
      </c>
      <c r="Z339" s="698">
        <v>0</v>
      </c>
      <c r="AA339" s="698">
        <v>0</v>
      </c>
      <c r="AB339" s="698">
        <v>0</v>
      </c>
      <c r="AC339" s="698">
        <v>0</v>
      </c>
      <c r="AD339" s="698">
        <v>0</v>
      </c>
      <c r="AE339" s="698">
        <v>0</v>
      </c>
      <c r="AF339" s="698">
        <v>0</v>
      </c>
      <c r="AG339" s="698">
        <v>0</v>
      </c>
      <c r="AH339" s="698">
        <v>0</v>
      </c>
      <c r="AI339" s="698">
        <v>0</v>
      </c>
      <c r="AJ339" s="698">
        <v>0</v>
      </c>
      <c r="AK339" s="698">
        <v>0</v>
      </c>
      <c r="AL339" s="698"/>
      <c r="AM339" s="698"/>
      <c r="AN339" s="698"/>
      <c r="AO339" s="698"/>
      <c r="AP339" s="698"/>
      <c r="AQ339" s="698"/>
      <c r="AR339" s="698"/>
      <c r="AS339" s="698"/>
      <c r="AT339" s="698"/>
      <c r="AU339" s="698"/>
      <c r="AV339" s="698"/>
      <c r="AW339" s="698"/>
      <c r="AX339" s="698"/>
      <c r="AY339" s="698"/>
      <c r="AZ339" s="698"/>
      <c r="BA339" s="698"/>
      <c r="BB339" s="698"/>
      <c r="BC339" s="698"/>
      <c r="BD339" s="698"/>
      <c r="BE339" s="698"/>
      <c r="BF339" s="698"/>
      <c r="BG339" s="698"/>
      <c r="BH339" s="698"/>
      <c r="BI339" s="698"/>
      <c r="BJ339" s="698"/>
      <c r="BK339" s="698"/>
      <c r="BL339" s="698"/>
      <c r="BM339" s="698"/>
      <c r="BN339" s="698"/>
      <c r="BO339" s="698"/>
      <c r="BP339" s="698"/>
      <c r="BQ339" s="698"/>
      <c r="BR339" s="698"/>
      <c r="BS339" s="698"/>
      <c r="BT339" s="698"/>
      <c r="BU339" s="698"/>
      <c r="BV339" s="698"/>
      <c r="BW339" s="698"/>
      <c r="BX339" s="698"/>
      <c r="BY339" s="698"/>
      <c r="BZ339" s="698"/>
      <c r="CA339" s="698"/>
      <c r="CB339" s="698"/>
      <c r="CC339" s="698"/>
      <c r="CD339" s="698"/>
      <c r="CE339" s="698"/>
      <c r="CF339" s="698"/>
      <c r="CG339" s="698"/>
      <c r="CH339" s="698"/>
      <c r="CI339" s="699"/>
      <c r="CK339" s="825"/>
    </row>
    <row r="340" spans="2:89" x14ac:dyDescent="0.2">
      <c r="B340" s="1089" t="s">
        <v>649</v>
      </c>
      <c r="C340" s="1090" t="s">
        <v>448</v>
      </c>
      <c r="D340" s="702" t="s">
        <v>449</v>
      </c>
      <c r="E340" s="703" t="s">
        <v>251</v>
      </c>
      <c r="F340" s="704">
        <v>2</v>
      </c>
      <c r="G340" s="697">
        <v>0</v>
      </c>
      <c r="H340" s="697">
        <v>0</v>
      </c>
      <c r="I340" s="697">
        <v>0</v>
      </c>
      <c r="J340" s="697">
        <v>0</v>
      </c>
      <c r="K340" s="697">
        <v>0</v>
      </c>
      <c r="L340" s="697">
        <v>0</v>
      </c>
      <c r="M340" s="698">
        <v>0</v>
      </c>
      <c r="N340" s="698">
        <v>0</v>
      </c>
      <c r="O340" s="698">
        <v>0</v>
      </c>
      <c r="P340" s="698">
        <v>0</v>
      </c>
      <c r="Q340" s="698">
        <v>0</v>
      </c>
      <c r="R340" s="698">
        <v>0</v>
      </c>
      <c r="S340" s="698">
        <v>0</v>
      </c>
      <c r="T340" s="698">
        <v>0</v>
      </c>
      <c r="U340" s="698">
        <v>0</v>
      </c>
      <c r="V340" s="698">
        <v>0</v>
      </c>
      <c r="W340" s="698">
        <v>0</v>
      </c>
      <c r="X340" s="698">
        <v>0</v>
      </c>
      <c r="Y340" s="698">
        <v>0</v>
      </c>
      <c r="Z340" s="698">
        <v>0</v>
      </c>
      <c r="AA340" s="698">
        <v>0</v>
      </c>
      <c r="AB340" s="698">
        <v>0</v>
      </c>
      <c r="AC340" s="698">
        <v>0</v>
      </c>
      <c r="AD340" s="698">
        <v>0</v>
      </c>
      <c r="AE340" s="698">
        <v>0</v>
      </c>
      <c r="AF340" s="698">
        <v>0</v>
      </c>
      <c r="AG340" s="698">
        <v>0</v>
      </c>
      <c r="AH340" s="698">
        <v>0</v>
      </c>
      <c r="AI340" s="698">
        <v>0</v>
      </c>
      <c r="AJ340" s="698">
        <v>0</v>
      </c>
      <c r="AK340" s="698">
        <v>0</v>
      </c>
      <c r="AL340" s="698"/>
      <c r="AM340" s="698"/>
      <c r="AN340" s="698"/>
      <c r="AO340" s="698"/>
      <c r="AP340" s="698"/>
      <c r="AQ340" s="698"/>
      <c r="AR340" s="698"/>
      <c r="AS340" s="698"/>
      <c r="AT340" s="698"/>
      <c r="AU340" s="698"/>
      <c r="AV340" s="698"/>
      <c r="AW340" s="698"/>
      <c r="AX340" s="698"/>
      <c r="AY340" s="698"/>
      <c r="AZ340" s="698"/>
      <c r="BA340" s="698"/>
      <c r="BB340" s="698"/>
      <c r="BC340" s="698"/>
      <c r="BD340" s="698"/>
      <c r="BE340" s="698"/>
      <c r="BF340" s="698"/>
      <c r="BG340" s="698"/>
      <c r="BH340" s="698"/>
      <c r="BI340" s="698"/>
      <c r="BJ340" s="698"/>
      <c r="BK340" s="698"/>
      <c r="BL340" s="698"/>
      <c r="BM340" s="698"/>
      <c r="BN340" s="698"/>
      <c r="BO340" s="698"/>
      <c r="BP340" s="698"/>
      <c r="BQ340" s="698"/>
      <c r="BR340" s="698"/>
      <c r="BS340" s="698"/>
      <c r="BT340" s="698"/>
      <c r="BU340" s="698"/>
      <c r="BV340" s="698"/>
      <c r="BW340" s="698"/>
      <c r="BX340" s="698"/>
      <c r="BY340" s="698"/>
      <c r="BZ340" s="698"/>
      <c r="CA340" s="698"/>
      <c r="CB340" s="698"/>
      <c r="CC340" s="698"/>
      <c r="CD340" s="698"/>
      <c r="CE340" s="698"/>
      <c r="CF340" s="698"/>
      <c r="CG340" s="698"/>
      <c r="CH340" s="698"/>
      <c r="CI340" s="699"/>
      <c r="CK340" s="825"/>
    </row>
    <row r="341" spans="2:89" ht="28.5" x14ac:dyDescent="0.2">
      <c r="B341" s="1089" t="s">
        <v>650</v>
      </c>
      <c r="C341" s="1090" t="s">
        <v>451</v>
      </c>
      <c r="D341" s="702" t="s">
        <v>452</v>
      </c>
      <c r="E341" s="703" t="s">
        <v>251</v>
      </c>
      <c r="F341" s="704">
        <v>2</v>
      </c>
      <c r="G341" s="697">
        <v>0</v>
      </c>
      <c r="H341" s="697">
        <v>0</v>
      </c>
      <c r="I341" s="697">
        <v>0</v>
      </c>
      <c r="J341" s="697">
        <v>0</v>
      </c>
      <c r="K341" s="697">
        <v>0</v>
      </c>
      <c r="L341" s="697">
        <v>0</v>
      </c>
      <c r="M341" s="698">
        <v>0</v>
      </c>
      <c r="N341" s="698">
        <v>0</v>
      </c>
      <c r="O341" s="698">
        <v>0</v>
      </c>
      <c r="P341" s="698">
        <v>0</v>
      </c>
      <c r="Q341" s="698">
        <v>0</v>
      </c>
      <c r="R341" s="698">
        <v>0</v>
      </c>
      <c r="S341" s="698">
        <v>0</v>
      </c>
      <c r="T341" s="698">
        <v>0</v>
      </c>
      <c r="U341" s="698">
        <v>0</v>
      </c>
      <c r="V341" s="698">
        <v>0</v>
      </c>
      <c r="W341" s="698">
        <v>0</v>
      </c>
      <c r="X341" s="698">
        <v>0</v>
      </c>
      <c r="Y341" s="698">
        <v>0</v>
      </c>
      <c r="Z341" s="698">
        <v>0</v>
      </c>
      <c r="AA341" s="698">
        <v>0</v>
      </c>
      <c r="AB341" s="698">
        <v>0</v>
      </c>
      <c r="AC341" s="698">
        <v>0</v>
      </c>
      <c r="AD341" s="698">
        <v>0</v>
      </c>
      <c r="AE341" s="698">
        <v>0</v>
      </c>
      <c r="AF341" s="698">
        <v>0</v>
      </c>
      <c r="AG341" s="698">
        <v>0</v>
      </c>
      <c r="AH341" s="698">
        <v>0</v>
      </c>
      <c r="AI341" s="698">
        <v>0</v>
      </c>
      <c r="AJ341" s="698">
        <v>0</v>
      </c>
      <c r="AK341" s="698">
        <v>0</v>
      </c>
      <c r="AL341" s="698"/>
      <c r="AM341" s="698"/>
      <c r="AN341" s="698"/>
      <c r="AO341" s="698"/>
      <c r="AP341" s="698"/>
      <c r="AQ341" s="698"/>
      <c r="AR341" s="698"/>
      <c r="AS341" s="698"/>
      <c r="AT341" s="698"/>
      <c r="AU341" s="698"/>
      <c r="AV341" s="698"/>
      <c r="AW341" s="698"/>
      <c r="AX341" s="698"/>
      <c r="AY341" s="698"/>
      <c r="AZ341" s="698"/>
      <c r="BA341" s="698"/>
      <c r="BB341" s="698"/>
      <c r="BC341" s="698"/>
      <c r="BD341" s="698"/>
      <c r="BE341" s="698"/>
      <c r="BF341" s="698"/>
      <c r="BG341" s="698"/>
      <c r="BH341" s="698"/>
      <c r="BI341" s="698"/>
      <c r="BJ341" s="698"/>
      <c r="BK341" s="698"/>
      <c r="BL341" s="698"/>
      <c r="BM341" s="698"/>
      <c r="BN341" s="698"/>
      <c r="BO341" s="698"/>
      <c r="BP341" s="698"/>
      <c r="BQ341" s="698"/>
      <c r="BR341" s="698"/>
      <c r="BS341" s="698"/>
      <c r="BT341" s="698"/>
      <c r="BU341" s="698"/>
      <c r="BV341" s="698"/>
      <c r="BW341" s="698"/>
      <c r="BX341" s="698"/>
      <c r="BY341" s="698"/>
      <c r="BZ341" s="698"/>
      <c r="CA341" s="698"/>
      <c r="CB341" s="698"/>
      <c r="CC341" s="698"/>
      <c r="CD341" s="698"/>
      <c r="CE341" s="698"/>
      <c r="CF341" s="698"/>
      <c r="CG341" s="698"/>
      <c r="CH341" s="698"/>
      <c r="CI341" s="699"/>
      <c r="CK341" s="825"/>
    </row>
    <row r="342" spans="2:89" x14ac:dyDescent="0.2">
      <c r="B342" s="1089" t="s">
        <v>651</v>
      </c>
      <c r="C342" s="1090" t="s">
        <v>454</v>
      </c>
      <c r="D342" s="702" t="s">
        <v>455</v>
      </c>
      <c r="E342" s="703" t="s">
        <v>251</v>
      </c>
      <c r="F342" s="704">
        <v>2</v>
      </c>
      <c r="G342" s="697">
        <v>0</v>
      </c>
      <c r="H342" s="697">
        <v>0</v>
      </c>
      <c r="I342" s="697">
        <v>0</v>
      </c>
      <c r="J342" s="697">
        <v>0</v>
      </c>
      <c r="K342" s="697">
        <v>0</v>
      </c>
      <c r="L342" s="697">
        <v>0</v>
      </c>
      <c r="M342" s="698">
        <v>0</v>
      </c>
      <c r="N342" s="698">
        <v>0</v>
      </c>
      <c r="O342" s="698">
        <v>0</v>
      </c>
      <c r="P342" s="698">
        <v>0</v>
      </c>
      <c r="Q342" s="698">
        <v>0</v>
      </c>
      <c r="R342" s="698">
        <v>0</v>
      </c>
      <c r="S342" s="698">
        <v>0</v>
      </c>
      <c r="T342" s="698">
        <v>0</v>
      </c>
      <c r="U342" s="698">
        <v>0</v>
      </c>
      <c r="V342" s="698">
        <v>0</v>
      </c>
      <c r="W342" s="698">
        <v>0</v>
      </c>
      <c r="X342" s="698">
        <v>0</v>
      </c>
      <c r="Y342" s="698">
        <v>0</v>
      </c>
      <c r="Z342" s="698">
        <v>0</v>
      </c>
      <c r="AA342" s="698">
        <v>0</v>
      </c>
      <c r="AB342" s="698">
        <v>0</v>
      </c>
      <c r="AC342" s="698">
        <v>0</v>
      </c>
      <c r="AD342" s="698">
        <v>0</v>
      </c>
      <c r="AE342" s="698">
        <v>0</v>
      </c>
      <c r="AF342" s="698">
        <v>0</v>
      </c>
      <c r="AG342" s="698">
        <v>0</v>
      </c>
      <c r="AH342" s="698">
        <v>0</v>
      </c>
      <c r="AI342" s="698">
        <v>0</v>
      </c>
      <c r="AJ342" s="698">
        <v>0</v>
      </c>
      <c r="AK342" s="698">
        <v>0</v>
      </c>
      <c r="AL342" s="698"/>
      <c r="AM342" s="698"/>
      <c r="AN342" s="698"/>
      <c r="AO342" s="698"/>
      <c r="AP342" s="698"/>
      <c r="AQ342" s="698"/>
      <c r="AR342" s="698"/>
      <c r="AS342" s="698"/>
      <c r="AT342" s="698"/>
      <c r="AU342" s="698"/>
      <c r="AV342" s="698"/>
      <c r="AW342" s="698"/>
      <c r="AX342" s="698"/>
      <c r="AY342" s="698"/>
      <c r="AZ342" s="698"/>
      <c r="BA342" s="698"/>
      <c r="BB342" s="698"/>
      <c r="BC342" s="698"/>
      <c r="BD342" s="698"/>
      <c r="BE342" s="698"/>
      <c r="BF342" s="698"/>
      <c r="BG342" s="698"/>
      <c r="BH342" s="698"/>
      <c r="BI342" s="698"/>
      <c r="BJ342" s="698"/>
      <c r="BK342" s="698"/>
      <c r="BL342" s="698"/>
      <c r="BM342" s="698"/>
      <c r="BN342" s="698"/>
      <c r="BO342" s="698"/>
      <c r="BP342" s="698"/>
      <c r="BQ342" s="698"/>
      <c r="BR342" s="698"/>
      <c r="BS342" s="698"/>
      <c r="BT342" s="698"/>
      <c r="BU342" s="698"/>
      <c r="BV342" s="698"/>
      <c r="BW342" s="698"/>
      <c r="BX342" s="698"/>
      <c r="BY342" s="698"/>
      <c r="BZ342" s="698"/>
      <c r="CA342" s="698"/>
      <c r="CB342" s="698"/>
      <c r="CC342" s="698"/>
      <c r="CD342" s="698"/>
      <c r="CE342" s="698"/>
      <c r="CF342" s="698"/>
      <c r="CG342" s="698"/>
      <c r="CH342" s="698"/>
      <c r="CI342" s="699"/>
      <c r="CK342" s="825"/>
    </row>
    <row r="343" spans="2:89" ht="28.5" x14ac:dyDescent="0.2">
      <c r="B343" s="1089" t="s">
        <v>652</v>
      </c>
      <c r="C343" s="1090" t="s">
        <v>457</v>
      </c>
      <c r="D343" s="702" t="s">
        <v>458</v>
      </c>
      <c r="E343" s="703" t="s">
        <v>251</v>
      </c>
      <c r="F343" s="704">
        <v>2</v>
      </c>
      <c r="G343" s="697">
        <v>0</v>
      </c>
      <c r="H343" s="697">
        <v>0</v>
      </c>
      <c r="I343" s="697">
        <v>0</v>
      </c>
      <c r="J343" s="697">
        <v>0</v>
      </c>
      <c r="K343" s="697">
        <v>1.04</v>
      </c>
      <c r="L343" s="697">
        <v>0</v>
      </c>
      <c r="M343" s="698">
        <v>0</v>
      </c>
      <c r="N343" s="698">
        <v>0</v>
      </c>
      <c r="O343" s="698">
        <v>0.26</v>
      </c>
      <c r="P343" s="698">
        <v>0</v>
      </c>
      <c r="Q343" s="698">
        <v>0</v>
      </c>
      <c r="R343" s="698">
        <v>0</v>
      </c>
      <c r="S343" s="698">
        <v>0</v>
      </c>
      <c r="T343" s="698">
        <v>0</v>
      </c>
      <c r="U343" s="698">
        <v>0</v>
      </c>
      <c r="V343" s="698">
        <v>0</v>
      </c>
      <c r="W343" s="698">
        <v>0</v>
      </c>
      <c r="X343" s="698">
        <v>0</v>
      </c>
      <c r="Y343" s="698">
        <v>0</v>
      </c>
      <c r="Z343" s="698">
        <v>0</v>
      </c>
      <c r="AA343" s="698">
        <v>0</v>
      </c>
      <c r="AB343" s="698">
        <v>0</v>
      </c>
      <c r="AC343" s="698">
        <v>0</v>
      </c>
      <c r="AD343" s="698">
        <v>0</v>
      </c>
      <c r="AE343" s="698">
        <v>0</v>
      </c>
      <c r="AF343" s="698">
        <v>0</v>
      </c>
      <c r="AG343" s="698">
        <v>0</v>
      </c>
      <c r="AH343" s="698">
        <v>0</v>
      </c>
      <c r="AI343" s="698">
        <v>0</v>
      </c>
      <c r="AJ343" s="698">
        <v>0</v>
      </c>
      <c r="AK343" s="698">
        <v>0</v>
      </c>
      <c r="AL343" s="698"/>
      <c r="AM343" s="698"/>
      <c r="AN343" s="698"/>
      <c r="AO343" s="698"/>
      <c r="AP343" s="698"/>
      <c r="AQ343" s="698"/>
      <c r="AR343" s="698"/>
      <c r="AS343" s="698"/>
      <c r="AT343" s="698"/>
      <c r="AU343" s="698"/>
      <c r="AV343" s="698"/>
      <c r="AW343" s="698"/>
      <c r="AX343" s="698"/>
      <c r="AY343" s="698"/>
      <c r="AZ343" s="698"/>
      <c r="BA343" s="698"/>
      <c r="BB343" s="698"/>
      <c r="BC343" s="698"/>
      <c r="BD343" s="698"/>
      <c r="BE343" s="698"/>
      <c r="BF343" s="698"/>
      <c r="BG343" s="698"/>
      <c r="BH343" s="698"/>
      <c r="BI343" s="698"/>
      <c r="BJ343" s="698"/>
      <c r="BK343" s="698"/>
      <c r="BL343" s="698"/>
      <c r="BM343" s="698"/>
      <c r="BN343" s="698"/>
      <c r="BO343" s="698"/>
      <c r="BP343" s="698"/>
      <c r="BQ343" s="698"/>
      <c r="BR343" s="698"/>
      <c r="BS343" s="698"/>
      <c r="BT343" s="698"/>
      <c r="BU343" s="698"/>
      <c r="BV343" s="698"/>
      <c r="BW343" s="698"/>
      <c r="BX343" s="698"/>
      <c r="BY343" s="698"/>
      <c r="BZ343" s="698"/>
      <c r="CA343" s="698"/>
      <c r="CB343" s="698"/>
      <c r="CC343" s="698"/>
      <c r="CD343" s="698"/>
      <c r="CE343" s="698"/>
      <c r="CF343" s="698"/>
      <c r="CG343" s="698"/>
      <c r="CH343" s="698"/>
      <c r="CI343" s="699"/>
      <c r="CK343" s="825"/>
    </row>
    <row r="344" spans="2:89" x14ac:dyDescent="0.2">
      <c r="B344" s="1089" t="s">
        <v>653</v>
      </c>
      <c r="C344" s="1090" t="s">
        <v>460</v>
      </c>
      <c r="D344" s="1034" t="s">
        <v>78</v>
      </c>
      <c r="E344" s="1076" t="s">
        <v>251</v>
      </c>
      <c r="F344" s="1077">
        <v>2</v>
      </c>
      <c r="G344" s="697">
        <v>0</v>
      </c>
      <c r="H344" s="697">
        <v>0</v>
      </c>
      <c r="I344" s="697">
        <v>1.4E-2</v>
      </c>
      <c r="J344" s="697">
        <v>0</v>
      </c>
      <c r="K344" s="697">
        <v>0</v>
      </c>
      <c r="L344" s="697">
        <v>0</v>
      </c>
      <c r="M344" s="698">
        <v>0</v>
      </c>
      <c r="N344" s="698">
        <v>0</v>
      </c>
      <c r="O344" s="698">
        <v>0</v>
      </c>
      <c r="P344" s="698">
        <v>0</v>
      </c>
      <c r="Q344" s="698">
        <v>0</v>
      </c>
      <c r="R344" s="698">
        <v>0</v>
      </c>
      <c r="S344" s="698">
        <v>0</v>
      </c>
      <c r="T344" s="698">
        <v>0</v>
      </c>
      <c r="U344" s="698">
        <v>0</v>
      </c>
      <c r="V344" s="698">
        <v>0</v>
      </c>
      <c r="W344" s="698">
        <v>0</v>
      </c>
      <c r="X344" s="698">
        <v>0</v>
      </c>
      <c r="Y344" s="698">
        <v>0</v>
      </c>
      <c r="Z344" s="698">
        <v>0</v>
      </c>
      <c r="AA344" s="698">
        <v>0</v>
      </c>
      <c r="AB344" s="698">
        <v>0</v>
      </c>
      <c r="AC344" s="698">
        <v>0</v>
      </c>
      <c r="AD344" s="698">
        <v>0</v>
      </c>
      <c r="AE344" s="698">
        <v>0</v>
      </c>
      <c r="AF344" s="698">
        <v>0</v>
      </c>
      <c r="AG344" s="698">
        <v>0</v>
      </c>
      <c r="AH344" s="698">
        <v>0</v>
      </c>
      <c r="AI344" s="698">
        <v>0</v>
      </c>
      <c r="AJ344" s="698">
        <v>0</v>
      </c>
      <c r="AK344" s="698">
        <v>0</v>
      </c>
      <c r="AL344" s="698"/>
      <c r="AM344" s="698"/>
      <c r="AN344" s="698"/>
      <c r="AO344" s="698"/>
      <c r="AP344" s="698"/>
      <c r="AQ344" s="698"/>
      <c r="AR344" s="698"/>
      <c r="AS344" s="698"/>
      <c r="AT344" s="698"/>
      <c r="AU344" s="698"/>
      <c r="AV344" s="698"/>
      <c r="AW344" s="698"/>
      <c r="AX344" s="698"/>
      <c r="AY344" s="698"/>
      <c r="AZ344" s="698"/>
      <c r="BA344" s="698"/>
      <c r="BB344" s="698"/>
      <c r="BC344" s="698"/>
      <c r="BD344" s="698"/>
      <c r="BE344" s="698"/>
      <c r="BF344" s="698"/>
      <c r="BG344" s="698"/>
      <c r="BH344" s="698"/>
      <c r="BI344" s="698"/>
      <c r="BJ344" s="698"/>
      <c r="BK344" s="698"/>
      <c r="BL344" s="698"/>
      <c r="BM344" s="698"/>
      <c r="BN344" s="698"/>
      <c r="BO344" s="698"/>
      <c r="BP344" s="698"/>
      <c r="BQ344" s="698"/>
      <c r="BR344" s="698"/>
      <c r="BS344" s="698"/>
      <c r="BT344" s="698"/>
      <c r="BU344" s="698"/>
      <c r="BV344" s="698"/>
      <c r="BW344" s="698"/>
      <c r="BX344" s="698"/>
      <c r="BY344" s="698"/>
      <c r="BZ344" s="698"/>
      <c r="CA344" s="698"/>
      <c r="CB344" s="698"/>
      <c r="CC344" s="698"/>
      <c r="CD344" s="698"/>
      <c r="CE344" s="698"/>
      <c r="CF344" s="698"/>
      <c r="CG344" s="698"/>
      <c r="CH344" s="698"/>
      <c r="CI344" s="699"/>
      <c r="CK344" s="825"/>
    </row>
    <row r="345" spans="2:89" ht="28.5" x14ac:dyDescent="0.2">
      <c r="B345" s="1089" t="s">
        <v>654</v>
      </c>
      <c r="C345" s="1090" t="s">
        <v>462</v>
      </c>
      <c r="D345" s="1034" t="s">
        <v>78</v>
      </c>
      <c r="E345" s="1076" t="s">
        <v>251</v>
      </c>
      <c r="F345" s="1077">
        <v>2</v>
      </c>
      <c r="G345" s="697">
        <v>0.32300000000000001</v>
      </c>
      <c r="H345" s="697">
        <v>0.33600000000000002</v>
      </c>
      <c r="I345" s="697">
        <v>0.32</v>
      </c>
      <c r="J345" s="697">
        <v>0.32600000000000001</v>
      </c>
      <c r="K345" s="697">
        <v>0.58599999999999997</v>
      </c>
      <c r="L345" s="697">
        <v>0.58599999999999997</v>
      </c>
      <c r="M345" s="698">
        <v>0.58599999999999997</v>
      </c>
      <c r="N345" s="698">
        <v>0.58599999999999997</v>
      </c>
      <c r="O345" s="698">
        <v>0.32600000000000001</v>
      </c>
      <c r="P345" s="698">
        <v>0.32600000000000001</v>
      </c>
      <c r="Q345" s="698">
        <v>0.32600000000000001</v>
      </c>
      <c r="R345" s="698">
        <v>0.32600000000000001</v>
      </c>
      <c r="S345" s="698">
        <v>0.32600000000000001</v>
      </c>
      <c r="T345" s="698">
        <v>0.32600000000000001</v>
      </c>
      <c r="U345" s="698">
        <v>0.32600000000000001</v>
      </c>
      <c r="V345" s="698">
        <v>0.32600000000000001</v>
      </c>
      <c r="W345" s="698">
        <v>0.32600000000000001</v>
      </c>
      <c r="X345" s="698">
        <v>0.32600000000000001</v>
      </c>
      <c r="Y345" s="698">
        <v>0.32600000000000001</v>
      </c>
      <c r="Z345" s="698">
        <v>0.32600000000000001</v>
      </c>
      <c r="AA345" s="698">
        <v>0.32600000000000001</v>
      </c>
      <c r="AB345" s="698">
        <v>0.32600000000000001</v>
      </c>
      <c r="AC345" s="698">
        <v>0.32600000000000001</v>
      </c>
      <c r="AD345" s="698">
        <v>0.32600000000000001</v>
      </c>
      <c r="AE345" s="698">
        <v>0.32600000000000001</v>
      </c>
      <c r="AF345" s="698">
        <v>0.32600000000000001</v>
      </c>
      <c r="AG345" s="698">
        <v>0.32600000000000001</v>
      </c>
      <c r="AH345" s="698">
        <v>0.32600000000000001</v>
      </c>
      <c r="AI345" s="698">
        <v>0.32600000000000001</v>
      </c>
      <c r="AJ345" s="698">
        <v>0.32600000000000001</v>
      </c>
      <c r="AK345" s="698">
        <v>0.32600000000000001</v>
      </c>
      <c r="AL345" s="698"/>
      <c r="AM345" s="698"/>
      <c r="AN345" s="698"/>
      <c r="AO345" s="698"/>
      <c r="AP345" s="698"/>
      <c r="AQ345" s="698"/>
      <c r="AR345" s="698"/>
      <c r="AS345" s="698"/>
      <c r="AT345" s="698"/>
      <c r="AU345" s="698"/>
      <c r="AV345" s="698"/>
      <c r="AW345" s="698"/>
      <c r="AX345" s="698"/>
      <c r="AY345" s="698"/>
      <c r="AZ345" s="698"/>
      <c r="BA345" s="698"/>
      <c r="BB345" s="698"/>
      <c r="BC345" s="698"/>
      <c r="BD345" s="698"/>
      <c r="BE345" s="698"/>
      <c r="BF345" s="698"/>
      <c r="BG345" s="698"/>
      <c r="BH345" s="698"/>
      <c r="BI345" s="698"/>
      <c r="BJ345" s="698"/>
      <c r="BK345" s="698"/>
      <c r="BL345" s="698"/>
      <c r="BM345" s="698"/>
      <c r="BN345" s="698"/>
      <c r="BO345" s="698"/>
      <c r="BP345" s="698"/>
      <c r="BQ345" s="698"/>
      <c r="BR345" s="698"/>
      <c r="BS345" s="698"/>
      <c r="BT345" s="698"/>
      <c r="BU345" s="698"/>
      <c r="BV345" s="698"/>
      <c r="BW345" s="698"/>
      <c r="BX345" s="698"/>
      <c r="BY345" s="698"/>
      <c r="BZ345" s="698"/>
      <c r="CA345" s="698"/>
      <c r="CB345" s="698"/>
      <c r="CC345" s="698"/>
      <c r="CD345" s="698"/>
      <c r="CE345" s="698"/>
      <c r="CF345" s="698"/>
      <c r="CG345" s="698"/>
      <c r="CH345" s="698"/>
      <c r="CI345" s="699"/>
      <c r="CK345" s="825"/>
    </row>
    <row r="346" spans="2:89" x14ac:dyDescent="0.2">
      <c r="B346" s="1089" t="s">
        <v>655</v>
      </c>
      <c r="C346" s="1090" t="s">
        <v>464</v>
      </c>
      <c r="D346" s="1034" t="s">
        <v>78</v>
      </c>
      <c r="E346" s="1076" t="s">
        <v>251</v>
      </c>
      <c r="F346" s="1077">
        <v>2</v>
      </c>
      <c r="G346" s="697">
        <v>1.4E-2</v>
      </c>
      <c r="H346" s="697">
        <v>0.01</v>
      </c>
      <c r="I346" s="697">
        <v>2.5999999999999999E-2</v>
      </c>
      <c r="J346" s="697">
        <v>0.02</v>
      </c>
      <c r="K346" s="697">
        <v>0.02</v>
      </c>
      <c r="L346" s="697">
        <v>0.02</v>
      </c>
      <c r="M346" s="698">
        <v>0.02</v>
      </c>
      <c r="N346" s="698">
        <v>0.02</v>
      </c>
      <c r="O346" s="698">
        <v>0.02</v>
      </c>
      <c r="P346" s="698">
        <v>0.02</v>
      </c>
      <c r="Q346" s="698">
        <v>0.02</v>
      </c>
      <c r="R346" s="698">
        <v>0.02</v>
      </c>
      <c r="S346" s="698">
        <v>0.02</v>
      </c>
      <c r="T346" s="698">
        <v>0.02</v>
      </c>
      <c r="U346" s="698">
        <v>0.02</v>
      </c>
      <c r="V346" s="698">
        <v>0.02</v>
      </c>
      <c r="W346" s="698">
        <v>0.02</v>
      </c>
      <c r="X346" s="698">
        <v>0.02</v>
      </c>
      <c r="Y346" s="698">
        <v>0.02</v>
      </c>
      <c r="Z346" s="698">
        <v>0.02</v>
      </c>
      <c r="AA346" s="698">
        <v>0.02</v>
      </c>
      <c r="AB346" s="698">
        <v>0.02</v>
      </c>
      <c r="AC346" s="698">
        <v>0.02</v>
      </c>
      <c r="AD346" s="698">
        <v>0.02</v>
      </c>
      <c r="AE346" s="698">
        <v>0.02</v>
      </c>
      <c r="AF346" s="698">
        <v>0.02</v>
      </c>
      <c r="AG346" s="698">
        <v>0.02</v>
      </c>
      <c r="AH346" s="698">
        <v>0.02</v>
      </c>
      <c r="AI346" s="698">
        <v>0.02</v>
      </c>
      <c r="AJ346" s="698">
        <v>0.02</v>
      </c>
      <c r="AK346" s="698">
        <v>0.02</v>
      </c>
      <c r="AL346" s="698"/>
      <c r="AM346" s="698"/>
      <c r="AN346" s="698"/>
      <c r="AO346" s="698"/>
      <c r="AP346" s="698"/>
      <c r="AQ346" s="698"/>
      <c r="AR346" s="698"/>
      <c r="AS346" s="698"/>
      <c r="AT346" s="698"/>
      <c r="AU346" s="698"/>
      <c r="AV346" s="698"/>
      <c r="AW346" s="698"/>
      <c r="AX346" s="698"/>
      <c r="AY346" s="698"/>
      <c r="AZ346" s="698"/>
      <c r="BA346" s="698"/>
      <c r="BB346" s="698"/>
      <c r="BC346" s="698"/>
      <c r="BD346" s="698"/>
      <c r="BE346" s="698"/>
      <c r="BF346" s="698"/>
      <c r="BG346" s="698"/>
      <c r="BH346" s="698"/>
      <c r="BI346" s="698"/>
      <c r="BJ346" s="698"/>
      <c r="BK346" s="698"/>
      <c r="BL346" s="698"/>
      <c r="BM346" s="698"/>
      <c r="BN346" s="698"/>
      <c r="BO346" s="698"/>
      <c r="BP346" s="698"/>
      <c r="BQ346" s="698"/>
      <c r="BR346" s="698"/>
      <c r="BS346" s="698"/>
      <c r="BT346" s="698"/>
      <c r="BU346" s="698"/>
      <c r="BV346" s="698"/>
      <c r="BW346" s="698"/>
      <c r="BX346" s="698"/>
      <c r="BY346" s="698"/>
      <c r="BZ346" s="698"/>
      <c r="CA346" s="698"/>
      <c r="CB346" s="698"/>
      <c r="CC346" s="698"/>
      <c r="CD346" s="698"/>
      <c r="CE346" s="698"/>
      <c r="CF346" s="698"/>
      <c r="CG346" s="698"/>
      <c r="CH346" s="698"/>
      <c r="CI346" s="699"/>
      <c r="CK346" s="825"/>
    </row>
    <row r="347" spans="2:89" ht="29.25" thickBot="1" x14ac:dyDescent="0.25">
      <c r="B347" s="1091" t="s">
        <v>656</v>
      </c>
      <c r="C347" s="1092" t="s">
        <v>466</v>
      </c>
      <c r="D347" s="1093" t="s">
        <v>657</v>
      </c>
      <c r="E347" s="1094" t="s">
        <v>251</v>
      </c>
      <c r="F347" s="1095">
        <v>2</v>
      </c>
      <c r="G347" s="842">
        <f>SUM(G334:G337)+G344+G345+G346</f>
        <v>3.5729999999999995</v>
      </c>
      <c r="H347" s="842">
        <f t="shared" ref="H347:BS347" si="273">SUM(H334:H337)+H344+H345+H346</f>
        <v>3.6959999999999997</v>
      </c>
      <c r="I347" s="842">
        <f t="shared" si="273"/>
        <v>3.7739999999999996</v>
      </c>
      <c r="J347" s="842">
        <f t="shared" si="273"/>
        <v>3.8400000000000003</v>
      </c>
      <c r="K347" s="842">
        <f t="shared" si="273"/>
        <v>3.92</v>
      </c>
      <c r="L347" s="842">
        <f t="shared" si="273"/>
        <v>4.01</v>
      </c>
      <c r="M347" s="842">
        <f t="shared" si="273"/>
        <v>4.0999999999999996</v>
      </c>
      <c r="N347" s="842">
        <f t="shared" si="273"/>
        <v>4.1899999999999995</v>
      </c>
      <c r="O347" s="842">
        <f t="shared" si="273"/>
        <v>4.1999999999999993</v>
      </c>
      <c r="P347" s="842">
        <f t="shared" si="273"/>
        <v>4.2099999999999991</v>
      </c>
      <c r="Q347" s="842">
        <f t="shared" si="273"/>
        <v>4.2199999999999989</v>
      </c>
      <c r="R347" s="842">
        <f t="shared" si="273"/>
        <v>4.2299999999999986</v>
      </c>
      <c r="S347" s="842">
        <f t="shared" si="273"/>
        <v>4.2399999999999984</v>
      </c>
      <c r="T347" s="842">
        <f t="shared" si="273"/>
        <v>4.2499999999999982</v>
      </c>
      <c r="U347" s="842">
        <f t="shared" si="273"/>
        <v>4.259999999999998</v>
      </c>
      <c r="V347" s="842">
        <f t="shared" si="273"/>
        <v>4.2699999999999978</v>
      </c>
      <c r="W347" s="842">
        <f t="shared" si="273"/>
        <v>4.2799999999999976</v>
      </c>
      <c r="X347" s="842">
        <f t="shared" si="273"/>
        <v>4.2899999999999974</v>
      </c>
      <c r="Y347" s="842">
        <f t="shared" si="273"/>
        <v>4.2999999999999972</v>
      </c>
      <c r="Z347" s="842">
        <f t="shared" si="273"/>
        <v>4.3099999999999969</v>
      </c>
      <c r="AA347" s="842">
        <f t="shared" si="273"/>
        <v>4.3199999999999967</v>
      </c>
      <c r="AB347" s="842">
        <f t="shared" si="273"/>
        <v>4.3299999999999965</v>
      </c>
      <c r="AC347" s="842">
        <f t="shared" si="273"/>
        <v>4.3399999999999963</v>
      </c>
      <c r="AD347" s="842">
        <f t="shared" si="273"/>
        <v>4.3499999999999961</v>
      </c>
      <c r="AE347" s="842">
        <f t="shared" si="273"/>
        <v>4.3599999999999959</v>
      </c>
      <c r="AF347" s="842">
        <f t="shared" si="273"/>
        <v>4.3699999999999957</v>
      </c>
      <c r="AG347" s="842">
        <f t="shared" si="273"/>
        <v>4.3799999999999955</v>
      </c>
      <c r="AH347" s="842">
        <f t="shared" si="273"/>
        <v>4.3899999999999952</v>
      </c>
      <c r="AI347" s="842">
        <f t="shared" si="273"/>
        <v>4.399999999999995</v>
      </c>
      <c r="AJ347" s="842">
        <f t="shared" si="273"/>
        <v>4.4099999999999948</v>
      </c>
      <c r="AK347" s="842">
        <f t="shared" si="273"/>
        <v>4.4199999999999946</v>
      </c>
      <c r="AL347" s="842">
        <f t="shared" si="273"/>
        <v>3.6569999999999951</v>
      </c>
      <c r="AM347" s="842">
        <f t="shared" si="273"/>
        <v>3.6569999999999951</v>
      </c>
      <c r="AN347" s="842">
        <f t="shared" si="273"/>
        <v>3.6569999999999951</v>
      </c>
      <c r="AO347" s="842">
        <f t="shared" si="273"/>
        <v>3.6569999999999951</v>
      </c>
      <c r="AP347" s="842">
        <f t="shared" si="273"/>
        <v>3.6569999999999951</v>
      </c>
      <c r="AQ347" s="842">
        <f t="shared" si="273"/>
        <v>3.6569999999999951</v>
      </c>
      <c r="AR347" s="842">
        <f t="shared" si="273"/>
        <v>3.6569999999999951</v>
      </c>
      <c r="AS347" s="842">
        <f t="shared" si="273"/>
        <v>3.6569999999999951</v>
      </c>
      <c r="AT347" s="842">
        <f t="shared" si="273"/>
        <v>3.6569999999999951</v>
      </c>
      <c r="AU347" s="842">
        <f t="shared" si="273"/>
        <v>3.6569999999999951</v>
      </c>
      <c r="AV347" s="842">
        <f t="shared" si="273"/>
        <v>3.6569999999999951</v>
      </c>
      <c r="AW347" s="842">
        <f t="shared" si="273"/>
        <v>3.6569999999999951</v>
      </c>
      <c r="AX347" s="842">
        <f t="shared" si="273"/>
        <v>3.6569999999999951</v>
      </c>
      <c r="AY347" s="842">
        <f t="shared" si="273"/>
        <v>3.6569999999999951</v>
      </c>
      <c r="AZ347" s="842">
        <f t="shared" si="273"/>
        <v>3.6569999999999951</v>
      </c>
      <c r="BA347" s="842">
        <f t="shared" si="273"/>
        <v>3.6569999999999951</v>
      </c>
      <c r="BB347" s="842">
        <f t="shared" si="273"/>
        <v>3.6569999999999951</v>
      </c>
      <c r="BC347" s="842">
        <f t="shared" si="273"/>
        <v>3.6569999999999951</v>
      </c>
      <c r="BD347" s="842">
        <f t="shared" si="273"/>
        <v>3.6569999999999951</v>
      </c>
      <c r="BE347" s="842">
        <f t="shared" si="273"/>
        <v>3.6569999999999951</v>
      </c>
      <c r="BF347" s="842">
        <f t="shared" si="273"/>
        <v>3.6569999999999951</v>
      </c>
      <c r="BG347" s="842">
        <f t="shared" si="273"/>
        <v>3.6569999999999951</v>
      </c>
      <c r="BH347" s="842">
        <f t="shared" si="273"/>
        <v>3.6569999999999951</v>
      </c>
      <c r="BI347" s="842">
        <f t="shared" si="273"/>
        <v>3.6569999999999951</v>
      </c>
      <c r="BJ347" s="842">
        <f t="shared" si="273"/>
        <v>3.6569999999999951</v>
      </c>
      <c r="BK347" s="842">
        <f t="shared" si="273"/>
        <v>3.6569999999999951</v>
      </c>
      <c r="BL347" s="842">
        <f t="shared" si="273"/>
        <v>3.6569999999999951</v>
      </c>
      <c r="BM347" s="842">
        <f t="shared" si="273"/>
        <v>3.6569999999999951</v>
      </c>
      <c r="BN347" s="842">
        <f t="shared" si="273"/>
        <v>3.6569999999999951</v>
      </c>
      <c r="BO347" s="842">
        <f t="shared" si="273"/>
        <v>3.6569999999999951</v>
      </c>
      <c r="BP347" s="842">
        <f t="shared" si="273"/>
        <v>3.6569999999999951</v>
      </c>
      <c r="BQ347" s="842">
        <f t="shared" si="273"/>
        <v>3.6569999999999951</v>
      </c>
      <c r="BR347" s="842">
        <f t="shared" si="273"/>
        <v>3.6569999999999951</v>
      </c>
      <c r="BS347" s="842">
        <f t="shared" si="273"/>
        <v>3.6569999999999951</v>
      </c>
      <c r="BT347" s="842">
        <f t="shared" ref="BT347:CI347" si="274">SUM(BT334:BT337)+BT344+BT345+BT346</f>
        <v>3.6569999999999951</v>
      </c>
      <c r="BU347" s="842">
        <f t="shared" si="274"/>
        <v>3.6569999999999951</v>
      </c>
      <c r="BV347" s="842">
        <f t="shared" si="274"/>
        <v>3.6569999999999951</v>
      </c>
      <c r="BW347" s="842">
        <f t="shared" si="274"/>
        <v>3.6569999999999951</v>
      </c>
      <c r="BX347" s="842">
        <f t="shared" si="274"/>
        <v>3.6569999999999951</v>
      </c>
      <c r="BY347" s="842">
        <f t="shared" si="274"/>
        <v>3.6569999999999951</v>
      </c>
      <c r="BZ347" s="842">
        <f t="shared" si="274"/>
        <v>3.6569999999999951</v>
      </c>
      <c r="CA347" s="842">
        <f t="shared" si="274"/>
        <v>3.6569999999999951</v>
      </c>
      <c r="CB347" s="842">
        <f t="shared" si="274"/>
        <v>3.6569999999999951</v>
      </c>
      <c r="CC347" s="842">
        <f t="shared" si="274"/>
        <v>3.6569999999999951</v>
      </c>
      <c r="CD347" s="842">
        <f t="shared" si="274"/>
        <v>3.6569999999999951</v>
      </c>
      <c r="CE347" s="842">
        <f t="shared" si="274"/>
        <v>3.6569999999999951</v>
      </c>
      <c r="CF347" s="842">
        <f t="shared" si="274"/>
        <v>3.6569999999999951</v>
      </c>
      <c r="CG347" s="842">
        <f t="shared" si="274"/>
        <v>3.6569999999999951</v>
      </c>
      <c r="CH347" s="842">
        <f t="shared" si="274"/>
        <v>3.6569999999999951</v>
      </c>
      <c r="CI347" s="842">
        <f t="shared" si="274"/>
        <v>3.6569999999999951</v>
      </c>
      <c r="CK347" s="825"/>
    </row>
    <row r="348" spans="2:89" x14ac:dyDescent="0.2">
      <c r="B348" s="1049" t="s">
        <v>658</v>
      </c>
      <c r="C348" s="1050" t="s">
        <v>469</v>
      </c>
      <c r="D348" s="1041" t="s">
        <v>78</v>
      </c>
      <c r="E348" s="1096" t="s">
        <v>251</v>
      </c>
      <c r="F348" s="1097">
        <v>2</v>
      </c>
      <c r="G348" s="693">
        <v>0.32200000000000001</v>
      </c>
      <c r="H348" s="693">
        <v>0.36699999999999999</v>
      </c>
      <c r="I348" s="693">
        <v>0.26400000000000001</v>
      </c>
      <c r="J348" s="693">
        <v>0.26900000000000002</v>
      </c>
      <c r="K348" s="693">
        <v>6.2690000000000001</v>
      </c>
      <c r="L348" s="693">
        <v>6.2690000000000001</v>
      </c>
      <c r="M348" s="694">
        <v>6.2690000000000001</v>
      </c>
      <c r="N348" s="694">
        <v>6.2690000000000001</v>
      </c>
      <c r="O348" s="694">
        <v>6.2690000000000001</v>
      </c>
      <c r="P348" s="694">
        <v>6.2690000000000001</v>
      </c>
      <c r="Q348" s="694">
        <v>6.2690000000000001</v>
      </c>
      <c r="R348" s="694">
        <v>6.2690000000000001</v>
      </c>
      <c r="S348" s="694">
        <v>6.2690000000000001</v>
      </c>
      <c r="T348" s="694">
        <v>6.2690000000000001</v>
      </c>
      <c r="U348" s="694">
        <v>6.2690000000000001</v>
      </c>
      <c r="V348" s="694">
        <v>6.2690000000000001</v>
      </c>
      <c r="W348" s="694">
        <v>6.2690000000000001</v>
      </c>
      <c r="X348" s="694">
        <v>6.2690000000000001</v>
      </c>
      <c r="Y348" s="694">
        <v>6.2690000000000001</v>
      </c>
      <c r="Z348" s="694">
        <v>6.2690000000000001</v>
      </c>
      <c r="AA348" s="694">
        <v>6.2690000000000001</v>
      </c>
      <c r="AB348" s="694">
        <v>6.2690000000000001</v>
      </c>
      <c r="AC348" s="694">
        <v>6.2690000000000001</v>
      </c>
      <c r="AD348" s="694">
        <v>6.2690000000000001</v>
      </c>
      <c r="AE348" s="694">
        <v>6.2690000000000001</v>
      </c>
      <c r="AF348" s="694">
        <v>6.2690000000000001</v>
      </c>
      <c r="AG348" s="694">
        <v>6.2690000000000001</v>
      </c>
      <c r="AH348" s="694">
        <v>6.2690000000000001</v>
      </c>
      <c r="AI348" s="694">
        <v>6.2690000000000001</v>
      </c>
      <c r="AJ348" s="694">
        <v>6.2690000000000001</v>
      </c>
      <c r="AK348" s="694">
        <v>6.2690000000000001</v>
      </c>
      <c r="AL348" s="694"/>
      <c r="AM348" s="694"/>
      <c r="AN348" s="694"/>
      <c r="AO348" s="694"/>
      <c r="AP348" s="694"/>
      <c r="AQ348" s="694"/>
      <c r="AR348" s="694"/>
      <c r="AS348" s="694"/>
      <c r="AT348" s="694"/>
      <c r="AU348" s="694"/>
      <c r="AV348" s="694"/>
      <c r="AW348" s="694"/>
      <c r="AX348" s="694"/>
      <c r="AY348" s="694"/>
      <c r="AZ348" s="694"/>
      <c r="BA348" s="694"/>
      <c r="BB348" s="694"/>
      <c r="BC348" s="694"/>
      <c r="BD348" s="694"/>
      <c r="BE348" s="694"/>
      <c r="BF348" s="694"/>
      <c r="BG348" s="694"/>
      <c r="BH348" s="694"/>
      <c r="BI348" s="694"/>
      <c r="BJ348" s="694"/>
      <c r="BK348" s="694"/>
      <c r="BL348" s="694"/>
      <c r="BM348" s="694"/>
      <c r="BN348" s="694"/>
      <c r="BO348" s="694"/>
      <c r="BP348" s="694"/>
      <c r="BQ348" s="694"/>
      <c r="BR348" s="694"/>
      <c r="BS348" s="694"/>
      <c r="BT348" s="694"/>
      <c r="BU348" s="694"/>
      <c r="BV348" s="694"/>
      <c r="BW348" s="694"/>
      <c r="BX348" s="694"/>
      <c r="BY348" s="694"/>
      <c r="BZ348" s="694"/>
      <c r="CA348" s="694"/>
      <c r="CB348" s="694"/>
      <c r="CC348" s="694"/>
      <c r="CD348" s="694"/>
      <c r="CE348" s="694"/>
      <c r="CF348" s="694"/>
      <c r="CG348" s="694"/>
      <c r="CH348" s="694"/>
      <c r="CI348" s="695"/>
      <c r="CK348" s="825"/>
    </row>
    <row r="349" spans="2:89" x14ac:dyDescent="0.2">
      <c r="B349" s="1056" t="s">
        <v>659</v>
      </c>
      <c r="C349" s="1017" t="s">
        <v>471</v>
      </c>
      <c r="D349" s="1023" t="s">
        <v>78</v>
      </c>
      <c r="E349" s="1098" t="s">
        <v>251</v>
      </c>
      <c r="F349" s="1099">
        <v>2</v>
      </c>
      <c r="G349" s="697">
        <v>8.7319999999999993</v>
      </c>
      <c r="H349" s="697">
        <v>8.7989999999999995</v>
      </c>
      <c r="I349" s="697">
        <v>9.3089999999999993</v>
      </c>
      <c r="J349" s="697">
        <v>9.3089999999999993</v>
      </c>
      <c r="K349" s="697">
        <v>0</v>
      </c>
      <c r="L349" s="697">
        <v>0</v>
      </c>
      <c r="M349" s="698">
        <v>0</v>
      </c>
      <c r="N349" s="698">
        <v>0</v>
      </c>
      <c r="O349" s="698">
        <v>0</v>
      </c>
      <c r="P349" s="698">
        <v>0</v>
      </c>
      <c r="Q349" s="698">
        <v>0</v>
      </c>
      <c r="R349" s="698">
        <v>0</v>
      </c>
      <c r="S349" s="698">
        <v>0</v>
      </c>
      <c r="T349" s="698">
        <v>0</v>
      </c>
      <c r="U349" s="698">
        <v>0</v>
      </c>
      <c r="V349" s="698">
        <v>0</v>
      </c>
      <c r="W349" s="698">
        <v>0</v>
      </c>
      <c r="X349" s="698">
        <v>0</v>
      </c>
      <c r="Y349" s="698">
        <v>0</v>
      </c>
      <c r="Z349" s="698">
        <v>0</v>
      </c>
      <c r="AA349" s="698">
        <v>0</v>
      </c>
      <c r="AB349" s="698">
        <v>0</v>
      </c>
      <c r="AC349" s="698">
        <v>0</v>
      </c>
      <c r="AD349" s="698">
        <v>0</v>
      </c>
      <c r="AE349" s="698">
        <v>0</v>
      </c>
      <c r="AF349" s="698">
        <v>0</v>
      </c>
      <c r="AG349" s="698">
        <v>0</v>
      </c>
      <c r="AH349" s="698">
        <v>0</v>
      </c>
      <c r="AI349" s="698">
        <v>0</v>
      </c>
      <c r="AJ349" s="698">
        <v>0</v>
      </c>
      <c r="AK349" s="698">
        <v>0</v>
      </c>
      <c r="AL349" s="698"/>
      <c r="AM349" s="698"/>
      <c r="AN349" s="698"/>
      <c r="AO349" s="698"/>
      <c r="AP349" s="698"/>
      <c r="AQ349" s="698"/>
      <c r="AR349" s="698"/>
      <c r="AS349" s="698"/>
      <c r="AT349" s="698"/>
      <c r="AU349" s="698"/>
      <c r="AV349" s="698"/>
      <c r="AW349" s="698"/>
      <c r="AX349" s="698"/>
      <c r="AY349" s="698"/>
      <c r="AZ349" s="698"/>
      <c r="BA349" s="698"/>
      <c r="BB349" s="698"/>
      <c r="BC349" s="698"/>
      <c r="BD349" s="698"/>
      <c r="BE349" s="698"/>
      <c r="BF349" s="698"/>
      <c r="BG349" s="698"/>
      <c r="BH349" s="698"/>
      <c r="BI349" s="698"/>
      <c r="BJ349" s="698"/>
      <c r="BK349" s="698"/>
      <c r="BL349" s="698"/>
      <c r="BM349" s="698"/>
      <c r="BN349" s="698"/>
      <c r="BO349" s="698"/>
      <c r="BP349" s="698"/>
      <c r="BQ349" s="698"/>
      <c r="BR349" s="698"/>
      <c r="BS349" s="698"/>
      <c r="BT349" s="698"/>
      <c r="BU349" s="698"/>
      <c r="BV349" s="698"/>
      <c r="BW349" s="698"/>
      <c r="BX349" s="698"/>
      <c r="BY349" s="698"/>
      <c r="BZ349" s="698"/>
      <c r="CA349" s="698"/>
      <c r="CB349" s="698"/>
      <c r="CC349" s="698"/>
      <c r="CD349" s="698"/>
      <c r="CE349" s="698"/>
      <c r="CF349" s="698"/>
      <c r="CG349" s="698"/>
      <c r="CH349" s="698"/>
      <c r="CI349" s="699"/>
      <c r="CK349" s="825"/>
    </row>
    <row r="350" spans="2:89" x14ac:dyDescent="0.2">
      <c r="B350" s="1053" t="s">
        <v>660</v>
      </c>
      <c r="C350" s="1100" t="s">
        <v>473</v>
      </c>
      <c r="D350" s="1023" t="s">
        <v>78</v>
      </c>
      <c r="E350" s="1098" t="s">
        <v>251</v>
      </c>
      <c r="F350" s="1099">
        <v>2</v>
      </c>
      <c r="G350" s="697">
        <v>3.8450000000000002</v>
      </c>
      <c r="H350" s="697">
        <v>4.032</v>
      </c>
      <c r="I350" s="697">
        <v>4.0389999999999997</v>
      </c>
      <c r="J350" s="697">
        <v>4.2649999999999997</v>
      </c>
      <c r="K350" s="697">
        <v>6.9530000000000003</v>
      </c>
      <c r="L350" s="697">
        <v>7.1689999999999996</v>
      </c>
      <c r="M350" s="698">
        <v>7.3849999999999998</v>
      </c>
      <c r="N350" s="698">
        <v>7.601</v>
      </c>
      <c r="O350" s="698">
        <v>8.2490000000000006</v>
      </c>
      <c r="P350" s="698">
        <v>8.2729999999999997</v>
      </c>
      <c r="Q350" s="698">
        <v>8.2970000000000006</v>
      </c>
      <c r="R350" s="698">
        <v>8.3209999999999997</v>
      </c>
      <c r="S350" s="698">
        <v>8.3450000000000006</v>
      </c>
      <c r="T350" s="698">
        <v>8.3689999999999998</v>
      </c>
      <c r="U350" s="698">
        <v>8.3930000000000007</v>
      </c>
      <c r="V350" s="698">
        <v>8.4169999999999998</v>
      </c>
      <c r="W350" s="698">
        <v>8.4410000000000007</v>
      </c>
      <c r="X350" s="698">
        <v>8.4649999999999999</v>
      </c>
      <c r="Y350" s="698">
        <v>8.4890000000000008</v>
      </c>
      <c r="Z350" s="698">
        <v>8.5129999999999999</v>
      </c>
      <c r="AA350" s="698">
        <v>8.5370000000000008</v>
      </c>
      <c r="AB350" s="698">
        <v>8.5609999999999999</v>
      </c>
      <c r="AC350" s="698">
        <v>8.5850000000000009</v>
      </c>
      <c r="AD350" s="698">
        <v>8.609</v>
      </c>
      <c r="AE350" s="698">
        <v>8.6329999999999991</v>
      </c>
      <c r="AF350" s="698">
        <v>8.657</v>
      </c>
      <c r="AG350" s="698">
        <v>8.6809999999999992</v>
      </c>
      <c r="AH350" s="698">
        <v>8.7050000000000001</v>
      </c>
      <c r="AI350" s="698">
        <v>8.7289999999999992</v>
      </c>
      <c r="AJ350" s="698">
        <v>8.7530000000000001</v>
      </c>
      <c r="AK350" s="698">
        <v>8.7769999999999992</v>
      </c>
      <c r="AL350" s="698"/>
      <c r="AM350" s="698"/>
      <c r="AN350" s="698"/>
      <c r="AO350" s="698"/>
      <c r="AP350" s="698"/>
      <c r="AQ350" s="698"/>
      <c r="AR350" s="698"/>
      <c r="AS350" s="698"/>
      <c r="AT350" s="698"/>
      <c r="AU350" s="698"/>
      <c r="AV350" s="698"/>
      <c r="AW350" s="698"/>
      <c r="AX350" s="698"/>
      <c r="AY350" s="698"/>
      <c r="AZ350" s="698"/>
      <c r="BA350" s="698"/>
      <c r="BB350" s="698"/>
      <c r="BC350" s="698"/>
      <c r="BD350" s="698"/>
      <c r="BE350" s="698"/>
      <c r="BF350" s="698"/>
      <c r="BG350" s="698"/>
      <c r="BH350" s="698"/>
      <c r="BI350" s="698"/>
      <c r="BJ350" s="698"/>
      <c r="BK350" s="698"/>
      <c r="BL350" s="698"/>
      <c r="BM350" s="698"/>
      <c r="BN350" s="698"/>
      <c r="BO350" s="698"/>
      <c r="BP350" s="698"/>
      <c r="BQ350" s="698"/>
      <c r="BR350" s="698"/>
      <c r="BS350" s="698"/>
      <c r="BT350" s="698"/>
      <c r="BU350" s="698"/>
      <c r="BV350" s="698"/>
      <c r="BW350" s="698"/>
      <c r="BX350" s="698"/>
      <c r="BY350" s="698"/>
      <c r="BZ350" s="698"/>
      <c r="CA350" s="698"/>
      <c r="CB350" s="698"/>
      <c r="CC350" s="698"/>
      <c r="CD350" s="698"/>
      <c r="CE350" s="698"/>
      <c r="CF350" s="698"/>
      <c r="CG350" s="698"/>
      <c r="CH350" s="698"/>
      <c r="CI350" s="699"/>
      <c r="CK350" s="825"/>
    </row>
    <row r="351" spans="2:89" x14ac:dyDescent="0.2">
      <c r="B351" s="1053" t="s">
        <v>661</v>
      </c>
      <c r="C351" s="1100" t="s">
        <v>475</v>
      </c>
      <c r="D351" s="1023" t="s">
        <v>78</v>
      </c>
      <c r="E351" s="1098" t="s">
        <v>251</v>
      </c>
      <c r="F351" s="1099">
        <v>2</v>
      </c>
      <c r="G351" s="697">
        <v>0.77500000000000002</v>
      </c>
      <c r="H351" s="697">
        <v>0.80600000000000005</v>
      </c>
      <c r="I351" s="697">
        <v>0.76800000000000002</v>
      </c>
      <c r="J351" s="697">
        <v>0.78200000000000003</v>
      </c>
      <c r="K351" s="697">
        <v>1.4059999999999999</v>
      </c>
      <c r="L351" s="697">
        <v>1.4059999999999999</v>
      </c>
      <c r="M351" s="698">
        <v>1.4059999999999999</v>
      </c>
      <c r="N351" s="698">
        <v>1.4059999999999999</v>
      </c>
      <c r="O351" s="698">
        <v>0.78200000000000003</v>
      </c>
      <c r="P351" s="698">
        <v>0.78200000000000003</v>
      </c>
      <c r="Q351" s="698">
        <v>0.78200000000000003</v>
      </c>
      <c r="R351" s="698">
        <v>0.78200000000000003</v>
      </c>
      <c r="S351" s="698">
        <v>0.78200000000000003</v>
      </c>
      <c r="T351" s="698">
        <v>0.78200000000000003</v>
      </c>
      <c r="U351" s="698">
        <v>0.78200000000000003</v>
      </c>
      <c r="V351" s="698">
        <v>0.78200000000000003</v>
      </c>
      <c r="W351" s="698">
        <v>0.78200000000000003</v>
      </c>
      <c r="X351" s="698">
        <v>0.78200000000000003</v>
      </c>
      <c r="Y351" s="698">
        <v>0.78200000000000003</v>
      </c>
      <c r="Z351" s="698">
        <v>0.78200000000000003</v>
      </c>
      <c r="AA351" s="698">
        <v>0.78200000000000003</v>
      </c>
      <c r="AB351" s="698">
        <v>0.78200000000000003</v>
      </c>
      <c r="AC351" s="698">
        <v>0.78200000000000003</v>
      </c>
      <c r="AD351" s="698">
        <v>0.78200000000000003</v>
      </c>
      <c r="AE351" s="698">
        <v>0.78200000000000003</v>
      </c>
      <c r="AF351" s="698">
        <v>0.78200000000000003</v>
      </c>
      <c r="AG351" s="698">
        <v>0.78200000000000003</v>
      </c>
      <c r="AH351" s="698">
        <v>0.78200000000000003</v>
      </c>
      <c r="AI351" s="698">
        <v>0.78200000000000003</v>
      </c>
      <c r="AJ351" s="698">
        <v>0.78200000000000003</v>
      </c>
      <c r="AK351" s="698">
        <v>0.78200000000000003</v>
      </c>
      <c r="AL351" s="698"/>
      <c r="AM351" s="698"/>
      <c r="AN351" s="698"/>
      <c r="AO351" s="698"/>
      <c r="AP351" s="698"/>
      <c r="AQ351" s="698"/>
      <c r="AR351" s="698"/>
      <c r="AS351" s="698"/>
      <c r="AT351" s="698"/>
      <c r="AU351" s="698"/>
      <c r="AV351" s="698"/>
      <c r="AW351" s="698"/>
      <c r="AX351" s="698"/>
      <c r="AY351" s="698"/>
      <c r="AZ351" s="698"/>
      <c r="BA351" s="698"/>
      <c r="BB351" s="698"/>
      <c r="BC351" s="698"/>
      <c r="BD351" s="698"/>
      <c r="BE351" s="698"/>
      <c r="BF351" s="698"/>
      <c r="BG351" s="698"/>
      <c r="BH351" s="698"/>
      <c r="BI351" s="698"/>
      <c r="BJ351" s="698"/>
      <c r="BK351" s="698"/>
      <c r="BL351" s="698"/>
      <c r="BM351" s="698"/>
      <c r="BN351" s="698"/>
      <c r="BO351" s="698"/>
      <c r="BP351" s="698"/>
      <c r="BQ351" s="698"/>
      <c r="BR351" s="698"/>
      <c r="BS351" s="698"/>
      <c r="BT351" s="698"/>
      <c r="BU351" s="698"/>
      <c r="BV351" s="698"/>
      <c r="BW351" s="698"/>
      <c r="BX351" s="698"/>
      <c r="BY351" s="698"/>
      <c r="BZ351" s="698"/>
      <c r="CA351" s="698"/>
      <c r="CB351" s="698"/>
      <c r="CC351" s="698"/>
      <c r="CD351" s="698"/>
      <c r="CE351" s="698"/>
      <c r="CF351" s="698"/>
      <c r="CG351" s="698"/>
      <c r="CH351" s="698"/>
      <c r="CI351" s="699"/>
      <c r="CK351" s="825"/>
    </row>
    <row r="352" spans="2:89" x14ac:dyDescent="0.2">
      <c r="B352" s="1101" t="s">
        <v>662</v>
      </c>
      <c r="C352" s="1100" t="s">
        <v>477</v>
      </c>
      <c r="D352" s="1102" t="s">
        <v>663</v>
      </c>
      <c r="E352" s="1098" t="s">
        <v>251</v>
      </c>
      <c r="F352" s="1099">
        <v>2</v>
      </c>
      <c r="G352" s="669">
        <f>SUM(G348:G351)</f>
        <v>13.673999999999999</v>
      </c>
      <c r="H352" s="669">
        <f t="shared" ref="H352:BS352" si="275">SUM(H348:H351)</f>
        <v>14.004000000000001</v>
      </c>
      <c r="I352" s="669">
        <f t="shared" si="275"/>
        <v>14.379999999999999</v>
      </c>
      <c r="J352" s="669">
        <f t="shared" si="275"/>
        <v>14.625</v>
      </c>
      <c r="K352" s="669">
        <f t="shared" si="275"/>
        <v>14.628000000000002</v>
      </c>
      <c r="L352" s="669">
        <f t="shared" si="275"/>
        <v>14.843999999999999</v>
      </c>
      <c r="M352" s="831">
        <f t="shared" si="275"/>
        <v>15.06</v>
      </c>
      <c r="N352" s="831">
        <f t="shared" si="275"/>
        <v>15.276000000000002</v>
      </c>
      <c r="O352" s="831">
        <f t="shared" si="275"/>
        <v>15.3</v>
      </c>
      <c r="P352" s="831">
        <f t="shared" si="275"/>
        <v>15.324</v>
      </c>
      <c r="Q352" s="831">
        <f t="shared" si="275"/>
        <v>15.348000000000001</v>
      </c>
      <c r="R352" s="831">
        <f t="shared" si="275"/>
        <v>15.372</v>
      </c>
      <c r="S352" s="831">
        <f t="shared" si="275"/>
        <v>15.396000000000001</v>
      </c>
      <c r="T352" s="831">
        <f t="shared" si="275"/>
        <v>15.42</v>
      </c>
      <c r="U352" s="831">
        <f t="shared" si="275"/>
        <v>15.444000000000001</v>
      </c>
      <c r="V352" s="831">
        <f t="shared" si="275"/>
        <v>15.468</v>
      </c>
      <c r="W352" s="831">
        <f t="shared" si="275"/>
        <v>15.492000000000001</v>
      </c>
      <c r="X352" s="831">
        <f t="shared" si="275"/>
        <v>15.516</v>
      </c>
      <c r="Y352" s="831">
        <f t="shared" si="275"/>
        <v>15.540000000000001</v>
      </c>
      <c r="Z352" s="831">
        <f t="shared" si="275"/>
        <v>15.564</v>
      </c>
      <c r="AA352" s="831">
        <f t="shared" si="275"/>
        <v>15.588000000000001</v>
      </c>
      <c r="AB352" s="831">
        <f t="shared" si="275"/>
        <v>15.612</v>
      </c>
      <c r="AC352" s="831">
        <f t="shared" si="275"/>
        <v>15.636000000000001</v>
      </c>
      <c r="AD352" s="831">
        <f t="shared" si="275"/>
        <v>15.66</v>
      </c>
      <c r="AE352" s="831">
        <f t="shared" si="275"/>
        <v>15.683999999999999</v>
      </c>
      <c r="AF352" s="831">
        <f t="shared" si="275"/>
        <v>15.708</v>
      </c>
      <c r="AG352" s="831">
        <f t="shared" si="275"/>
        <v>15.731999999999999</v>
      </c>
      <c r="AH352" s="831">
        <f t="shared" si="275"/>
        <v>15.756</v>
      </c>
      <c r="AI352" s="831">
        <f t="shared" si="275"/>
        <v>15.78</v>
      </c>
      <c r="AJ352" s="831">
        <f t="shared" si="275"/>
        <v>15.804</v>
      </c>
      <c r="AK352" s="831">
        <f t="shared" si="275"/>
        <v>15.827999999999999</v>
      </c>
      <c r="AL352" s="831">
        <f t="shared" si="275"/>
        <v>0</v>
      </c>
      <c r="AM352" s="831">
        <f t="shared" si="275"/>
        <v>0</v>
      </c>
      <c r="AN352" s="831">
        <f t="shared" si="275"/>
        <v>0</v>
      </c>
      <c r="AO352" s="831">
        <f t="shared" si="275"/>
        <v>0</v>
      </c>
      <c r="AP352" s="831">
        <f t="shared" si="275"/>
        <v>0</v>
      </c>
      <c r="AQ352" s="831">
        <f t="shared" si="275"/>
        <v>0</v>
      </c>
      <c r="AR352" s="831">
        <f t="shared" si="275"/>
        <v>0</v>
      </c>
      <c r="AS352" s="831">
        <f t="shared" si="275"/>
        <v>0</v>
      </c>
      <c r="AT352" s="831">
        <f t="shared" si="275"/>
        <v>0</v>
      </c>
      <c r="AU352" s="831">
        <f t="shared" si="275"/>
        <v>0</v>
      </c>
      <c r="AV352" s="831">
        <f t="shared" si="275"/>
        <v>0</v>
      </c>
      <c r="AW352" s="831">
        <f t="shared" si="275"/>
        <v>0</v>
      </c>
      <c r="AX352" s="831">
        <f t="shared" si="275"/>
        <v>0</v>
      </c>
      <c r="AY352" s="831">
        <f t="shared" si="275"/>
        <v>0</v>
      </c>
      <c r="AZ352" s="831">
        <f t="shared" si="275"/>
        <v>0</v>
      </c>
      <c r="BA352" s="831">
        <f t="shared" si="275"/>
        <v>0</v>
      </c>
      <c r="BB352" s="831">
        <f t="shared" si="275"/>
        <v>0</v>
      </c>
      <c r="BC352" s="831">
        <f t="shared" si="275"/>
        <v>0</v>
      </c>
      <c r="BD352" s="831">
        <f t="shared" si="275"/>
        <v>0</v>
      </c>
      <c r="BE352" s="831">
        <f t="shared" si="275"/>
        <v>0</v>
      </c>
      <c r="BF352" s="831">
        <f t="shared" si="275"/>
        <v>0</v>
      </c>
      <c r="BG352" s="831">
        <f t="shared" si="275"/>
        <v>0</v>
      </c>
      <c r="BH352" s="831">
        <f t="shared" si="275"/>
        <v>0</v>
      </c>
      <c r="BI352" s="831">
        <f t="shared" si="275"/>
        <v>0</v>
      </c>
      <c r="BJ352" s="831">
        <f t="shared" si="275"/>
        <v>0</v>
      </c>
      <c r="BK352" s="831">
        <f t="shared" si="275"/>
        <v>0</v>
      </c>
      <c r="BL352" s="831">
        <f t="shared" si="275"/>
        <v>0</v>
      </c>
      <c r="BM352" s="831">
        <f t="shared" si="275"/>
        <v>0</v>
      </c>
      <c r="BN352" s="831">
        <f t="shared" si="275"/>
        <v>0</v>
      </c>
      <c r="BO352" s="831">
        <f t="shared" si="275"/>
        <v>0</v>
      </c>
      <c r="BP352" s="831">
        <f t="shared" si="275"/>
        <v>0</v>
      </c>
      <c r="BQ352" s="831">
        <f t="shared" si="275"/>
        <v>0</v>
      </c>
      <c r="BR352" s="831">
        <f t="shared" si="275"/>
        <v>0</v>
      </c>
      <c r="BS352" s="831">
        <f t="shared" si="275"/>
        <v>0</v>
      </c>
      <c r="BT352" s="831">
        <f t="shared" ref="BT352:CI352" si="276">SUM(BT348:BT351)</f>
        <v>0</v>
      </c>
      <c r="BU352" s="831">
        <f t="shared" si="276"/>
        <v>0</v>
      </c>
      <c r="BV352" s="831">
        <f t="shared" si="276"/>
        <v>0</v>
      </c>
      <c r="BW352" s="831">
        <f t="shared" si="276"/>
        <v>0</v>
      </c>
      <c r="BX352" s="831">
        <f t="shared" si="276"/>
        <v>0</v>
      </c>
      <c r="BY352" s="831">
        <f t="shared" si="276"/>
        <v>0</v>
      </c>
      <c r="BZ352" s="831">
        <f t="shared" si="276"/>
        <v>0</v>
      </c>
      <c r="CA352" s="831">
        <f t="shared" si="276"/>
        <v>0</v>
      </c>
      <c r="CB352" s="831">
        <f t="shared" si="276"/>
        <v>0</v>
      </c>
      <c r="CC352" s="831">
        <f t="shared" si="276"/>
        <v>0</v>
      </c>
      <c r="CD352" s="831">
        <f t="shared" si="276"/>
        <v>0</v>
      </c>
      <c r="CE352" s="831">
        <f t="shared" si="276"/>
        <v>0</v>
      </c>
      <c r="CF352" s="831">
        <f t="shared" si="276"/>
        <v>0</v>
      </c>
      <c r="CG352" s="831">
        <f t="shared" si="276"/>
        <v>0</v>
      </c>
      <c r="CH352" s="831">
        <f t="shared" si="276"/>
        <v>0</v>
      </c>
      <c r="CI352" s="832">
        <f t="shared" si="276"/>
        <v>0</v>
      </c>
      <c r="CK352" s="825"/>
    </row>
    <row r="353" spans="2:89" ht="28.5" x14ac:dyDescent="0.2">
      <c r="B353" s="1101" t="s">
        <v>664</v>
      </c>
      <c r="C353" s="1100" t="s">
        <v>480</v>
      </c>
      <c r="D353" s="1102" t="s">
        <v>665</v>
      </c>
      <c r="E353" s="1098" t="s">
        <v>482</v>
      </c>
      <c r="F353" s="1099">
        <v>1</v>
      </c>
      <c r="G353" s="863">
        <f>(G351+G350)/(G337+G345)</f>
        <v>2.4</v>
      </c>
      <c r="H353" s="863">
        <f t="shared" ref="H353:BS353" si="277">(H351+H350)/(H337+H345)</f>
        <v>2.3998015873015874</v>
      </c>
      <c r="I353" s="863">
        <f t="shared" si="277"/>
        <v>2.3832424392662368</v>
      </c>
      <c r="J353" s="863">
        <f t="shared" si="277"/>
        <v>2.3999048977650972</v>
      </c>
      <c r="K353" s="863">
        <f t="shared" si="277"/>
        <v>2.3999425782371517</v>
      </c>
      <c r="L353" s="863">
        <f t="shared" si="277"/>
        <v>2.3999440246291628</v>
      </c>
      <c r="M353" s="863">
        <f t="shared" si="277"/>
        <v>2.3999453999454001</v>
      </c>
      <c r="N353" s="863">
        <f t="shared" si="277"/>
        <v>2.3999467092992273</v>
      </c>
      <c r="O353" s="863">
        <f t="shared" si="277"/>
        <v>2.3999468509168218</v>
      </c>
      <c r="P353" s="863">
        <f t="shared" si="277"/>
        <v>2.3999469917837266</v>
      </c>
      <c r="Q353" s="863">
        <f t="shared" si="277"/>
        <v>2.3999471319058951</v>
      </c>
      <c r="R353" s="863">
        <f t="shared" si="277"/>
        <v>2.3999472712892174</v>
      </c>
      <c r="S353" s="863">
        <f t="shared" si="277"/>
        <v>2.3999474099395224</v>
      </c>
      <c r="T353" s="863">
        <f t="shared" si="277"/>
        <v>2.3999475478625762</v>
      </c>
      <c r="U353" s="863">
        <f t="shared" si="277"/>
        <v>2.3999476850640868</v>
      </c>
      <c r="V353" s="863">
        <f t="shared" si="277"/>
        <v>2.3999478215497008</v>
      </c>
      <c r="W353" s="863">
        <f t="shared" si="277"/>
        <v>2.3999479573250078</v>
      </c>
      <c r="X353" s="863">
        <f t="shared" si="277"/>
        <v>2.3999480923955372</v>
      </c>
      <c r="Y353" s="863">
        <f t="shared" si="277"/>
        <v>2.3999482267667633</v>
      </c>
      <c r="Z353" s="863">
        <f t="shared" si="277"/>
        <v>2.3999483604441019</v>
      </c>
      <c r="AA353" s="863">
        <f t="shared" si="277"/>
        <v>2.3999484934329147</v>
      </c>
      <c r="AB353" s="863">
        <f t="shared" si="277"/>
        <v>2.399948625738507</v>
      </c>
      <c r="AC353" s="863">
        <f t="shared" si="277"/>
        <v>2.3999487573661309</v>
      </c>
      <c r="AD353" s="863">
        <f t="shared" si="277"/>
        <v>2.3999488883209832</v>
      </c>
      <c r="AE353" s="863">
        <f t="shared" si="277"/>
        <v>2.39994901860821</v>
      </c>
      <c r="AF353" s="863">
        <f t="shared" si="277"/>
        <v>2.3999491482329032</v>
      </c>
      <c r="AG353" s="863">
        <f t="shared" si="277"/>
        <v>2.3999492772001036</v>
      </c>
      <c r="AH353" s="863">
        <f t="shared" si="277"/>
        <v>2.3999494055148016</v>
      </c>
      <c r="AI353" s="863">
        <f t="shared" si="277"/>
        <v>2.3999495331819354</v>
      </c>
      <c r="AJ353" s="863">
        <f t="shared" si="277"/>
        <v>2.3999496602063961</v>
      </c>
      <c r="AK353" s="863">
        <f t="shared" si="277"/>
        <v>2.399949786593023</v>
      </c>
      <c r="AL353" s="863">
        <f t="shared" si="277"/>
        <v>0</v>
      </c>
      <c r="AM353" s="863">
        <f t="shared" si="277"/>
        <v>0</v>
      </c>
      <c r="AN353" s="863">
        <f t="shared" si="277"/>
        <v>0</v>
      </c>
      <c r="AO353" s="863">
        <f t="shared" si="277"/>
        <v>0</v>
      </c>
      <c r="AP353" s="863">
        <f t="shared" si="277"/>
        <v>0</v>
      </c>
      <c r="AQ353" s="863">
        <f t="shared" si="277"/>
        <v>0</v>
      </c>
      <c r="AR353" s="863">
        <f t="shared" si="277"/>
        <v>0</v>
      </c>
      <c r="AS353" s="863">
        <f t="shared" si="277"/>
        <v>0</v>
      </c>
      <c r="AT353" s="863">
        <f t="shared" si="277"/>
        <v>0</v>
      </c>
      <c r="AU353" s="863">
        <f t="shared" si="277"/>
        <v>0</v>
      </c>
      <c r="AV353" s="863">
        <f t="shared" si="277"/>
        <v>0</v>
      </c>
      <c r="AW353" s="863">
        <f t="shared" si="277"/>
        <v>0</v>
      </c>
      <c r="AX353" s="863">
        <f t="shared" si="277"/>
        <v>0</v>
      </c>
      <c r="AY353" s="863">
        <f t="shared" si="277"/>
        <v>0</v>
      </c>
      <c r="AZ353" s="863">
        <f t="shared" si="277"/>
        <v>0</v>
      </c>
      <c r="BA353" s="863">
        <f t="shared" si="277"/>
        <v>0</v>
      </c>
      <c r="BB353" s="863">
        <f t="shared" si="277"/>
        <v>0</v>
      </c>
      <c r="BC353" s="863">
        <f t="shared" si="277"/>
        <v>0</v>
      </c>
      <c r="BD353" s="863">
        <f t="shared" si="277"/>
        <v>0</v>
      </c>
      <c r="BE353" s="863">
        <f t="shared" si="277"/>
        <v>0</v>
      </c>
      <c r="BF353" s="863">
        <f t="shared" si="277"/>
        <v>0</v>
      </c>
      <c r="BG353" s="863">
        <f t="shared" si="277"/>
        <v>0</v>
      </c>
      <c r="BH353" s="863">
        <f t="shared" si="277"/>
        <v>0</v>
      </c>
      <c r="BI353" s="863">
        <f t="shared" si="277"/>
        <v>0</v>
      </c>
      <c r="BJ353" s="863">
        <f t="shared" si="277"/>
        <v>0</v>
      </c>
      <c r="BK353" s="863">
        <f t="shared" si="277"/>
        <v>0</v>
      </c>
      <c r="BL353" s="863">
        <f t="shared" si="277"/>
        <v>0</v>
      </c>
      <c r="BM353" s="863">
        <f t="shared" si="277"/>
        <v>0</v>
      </c>
      <c r="BN353" s="863">
        <f t="shared" si="277"/>
        <v>0</v>
      </c>
      <c r="BO353" s="863">
        <f t="shared" si="277"/>
        <v>0</v>
      </c>
      <c r="BP353" s="863">
        <f t="shared" si="277"/>
        <v>0</v>
      </c>
      <c r="BQ353" s="863">
        <f t="shared" si="277"/>
        <v>0</v>
      </c>
      <c r="BR353" s="863">
        <f t="shared" si="277"/>
        <v>0</v>
      </c>
      <c r="BS353" s="863">
        <f t="shared" si="277"/>
        <v>0</v>
      </c>
      <c r="BT353" s="863">
        <f t="shared" ref="BT353:CI353" si="278">(BT351+BT350)/(BT337+BT345)</f>
        <v>0</v>
      </c>
      <c r="BU353" s="863">
        <f t="shared" si="278"/>
        <v>0</v>
      </c>
      <c r="BV353" s="863">
        <f t="shared" si="278"/>
        <v>0</v>
      </c>
      <c r="BW353" s="863">
        <f t="shared" si="278"/>
        <v>0</v>
      </c>
      <c r="BX353" s="863">
        <f t="shared" si="278"/>
        <v>0</v>
      </c>
      <c r="BY353" s="863">
        <f t="shared" si="278"/>
        <v>0</v>
      </c>
      <c r="BZ353" s="863">
        <f t="shared" si="278"/>
        <v>0</v>
      </c>
      <c r="CA353" s="863">
        <f t="shared" si="278"/>
        <v>0</v>
      </c>
      <c r="CB353" s="863">
        <f t="shared" si="278"/>
        <v>0</v>
      </c>
      <c r="CC353" s="863">
        <f t="shared" si="278"/>
        <v>0</v>
      </c>
      <c r="CD353" s="863">
        <f t="shared" si="278"/>
        <v>0</v>
      </c>
      <c r="CE353" s="863">
        <f t="shared" si="278"/>
        <v>0</v>
      </c>
      <c r="CF353" s="863">
        <f t="shared" si="278"/>
        <v>0</v>
      </c>
      <c r="CG353" s="863">
        <f t="shared" si="278"/>
        <v>0</v>
      </c>
      <c r="CH353" s="863">
        <f t="shared" si="278"/>
        <v>0</v>
      </c>
      <c r="CI353" s="863">
        <f t="shared" si="278"/>
        <v>0</v>
      </c>
      <c r="CK353" s="825"/>
    </row>
    <row r="354" spans="2:89" ht="28.5" x14ac:dyDescent="0.2">
      <c r="B354" s="1101" t="s">
        <v>666</v>
      </c>
      <c r="C354" s="1100" t="s">
        <v>484</v>
      </c>
      <c r="D354" s="1102" t="s">
        <v>667</v>
      </c>
      <c r="E354" s="1098" t="s">
        <v>282</v>
      </c>
      <c r="F354" s="1099">
        <v>1</v>
      </c>
      <c r="G354" s="856">
        <f>G337/(G337+G345)</f>
        <v>0.83220779220779229</v>
      </c>
      <c r="H354" s="856">
        <f t="shared" ref="H354:BS354" si="279">H337/(H337+H345)</f>
        <v>0.83333333333333337</v>
      </c>
      <c r="I354" s="856">
        <f t="shared" si="279"/>
        <v>0.84134853743182947</v>
      </c>
      <c r="J354" s="856">
        <f t="shared" si="279"/>
        <v>0.84498335710889205</v>
      </c>
      <c r="K354" s="856">
        <f t="shared" si="279"/>
        <v>0.8317542348550101</v>
      </c>
      <c r="L354" s="856">
        <f t="shared" si="279"/>
        <v>0.83599216344808291</v>
      </c>
      <c r="M354" s="857">
        <f t="shared" si="279"/>
        <v>0.8400218400218401</v>
      </c>
      <c r="N354" s="857">
        <f t="shared" si="279"/>
        <v>0.84385824673594456</v>
      </c>
      <c r="O354" s="857">
        <f t="shared" si="279"/>
        <v>0.91336699441934621</v>
      </c>
      <c r="P354" s="857">
        <f t="shared" si="279"/>
        <v>0.9135966074741585</v>
      </c>
      <c r="Q354" s="857">
        <f t="shared" si="279"/>
        <v>0.91382500660851174</v>
      </c>
      <c r="R354" s="857">
        <f t="shared" si="279"/>
        <v>0.91405220142367516</v>
      </c>
      <c r="S354" s="857">
        <f t="shared" si="279"/>
        <v>0.91427820141993155</v>
      </c>
      <c r="T354" s="857">
        <f t="shared" si="279"/>
        <v>0.91450301599790185</v>
      </c>
      <c r="U354" s="857">
        <f t="shared" si="279"/>
        <v>0.91472665445984824</v>
      </c>
      <c r="V354" s="857">
        <f t="shared" si="279"/>
        <v>0.91494912601095746</v>
      </c>
      <c r="W354" s="857">
        <f t="shared" si="279"/>
        <v>0.91517043976060364</v>
      </c>
      <c r="X354" s="857">
        <f t="shared" si="279"/>
        <v>0.91539060472359191</v>
      </c>
      <c r="Y354" s="857">
        <f t="shared" si="279"/>
        <v>0.91560962982138228</v>
      </c>
      <c r="Z354" s="857">
        <f t="shared" si="279"/>
        <v>0.91582752388329458</v>
      </c>
      <c r="AA354" s="857">
        <f t="shared" si="279"/>
        <v>0.91604429564769496</v>
      </c>
      <c r="AB354" s="857">
        <f t="shared" si="279"/>
        <v>0.9162599537631646</v>
      </c>
      <c r="AC354" s="857">
        <f t="shared" si="279"/>
        <v>0.91647450678964892</v>
      </c>
      <c r="AD354" s="857">
        <f t="shared" si="279"/>
        <v>0.916687963199591</v>
      </c>
      <c r="AE354" s="857">
        <f t="shared" si="279"/>
        <v>0.91690033137904658</v>
      </c>
      <c r="AF354" s="857">
        <f t="shared" si="279"/>
        <v>0.91711161962878196</v>
      </c>
      <c r="AG354" s="857">
        <f t="shared" si="279"/>
        <v>0.91732183616535623</v>
      </c>
      <c r="AH354" s="857">
        <f t="shared" si="279"/>
        <v>0.91753098912218556</v>
      </c>
      <c r="AI354" s="857">
        <f t="shared" si="279"/>
        <v>0.91773908655059289</v>
      </c>
      <c r="AJ354" s="857">
        <f t="shared" si="279"/>
        <v>0.91794613642084055</v>
      </c>
      <c r="AK354" s="857">
        <f t="shared" si="279"/>
        <v>0.91815214662314826</v>
      </c>
      <c r="AL354" s="857">
        <f t="shared" si="279"/>
        <v>1</v>
      </c>
      <c r="AM354" s="857">
        <f t="shared" si="279"/>
        <v>1</v>
      </c>
      <c r="AN354" s="857">
        <f t="shared" si="279"/>
        <v>1</v>
      </c>
      <c r="AO354" s="857">
        <f t="shared" si="279"/>
        <v>1</v>
      </c>
      <c r="AP354" s="857">
        <f t="shared" si="279"/>
        <v>1</v>
      </c>
      <c r="AQ354" s="857">
        <f t="shared" si="279"/>
        <v>1</v>
      </c>
      <c r="AR354" s="857">
        <f t="shared" si="279"/>
        <v>1</v>
      </c>
      <c r="AS354" s="857">
        <f t="shared" si="279"/>
        <v>1</v>
      </c>
      <c r="AT354" s="857">
        <f t="shared" si="279"/>
        <v>1</v>
      </c>
      <c r="AU354" s="857">
        <f t="shared" si="279"/>
        <v>1</v>
      </c>
      <c r="AV354" s="857">
        <f t="shared" si="279"/>
        <v>1</v>
      </c>
      <c r="AW354" s="857">
        <f t="shared" si="279"/>
        <v>1</v>
      </c>
      <c r="AX354" s="857">
        <f t="shared" si="279"/>
        <v>1</v>
      </c>
      <c r="AY354" s="857">
        <f t="shared" si="279"/>
        <v>1</v>
      </c>
      <c r="AZ354" s="857">
        <f t="shared" si="279"/>
        <v>1</v>
      </c>
      <c r="BA354" s="857">
        <f t="shared" si="279"/>
        <v>1</v>
      </c>
      <c r="BB354" s="857">
        <f t="shared" si="279"/>
        <v>1</v>
      </c>
      <c r="BC354" s="857">
        <f t="shared" si="279"/>
        <v>1</v>
      </c>
      <c r="BD354" s="857">
        <f t="shared" si="279"/>
        <v>1</v>
      </c>
      <c r="BE354" s="857">
        <f t="shared" si="279"/>
        <v>1</v>
      </c>
      <c r="BF354" s="857">
        <f t="shared" si="279"/>
        <v>1</v>
      </c>
      <c r="BG354" s="857">
        <f t="shared" si="279"/>
        <v>1</v>
      </c>
      <c r="BH354" s="857">
        <f t="shared" si="279"/>
        <v>1</v>
      </c>
      <c r="BI354" s="857">
        <f t="shared" si="279"/>
        <v>1</v>
      </c>
      <c r="BJ354" s="857">
        <f t="shared" si="279"/>
        <v>1</v>
      </c>
      <c r="BK354" s="857">
        <f t="shared" si="279"/>
        <v>1</v>
      </c>
      <c r="BL354" s="857">
        <f t="shared" si="279"/>
        <v>1</v>
      </c>
      <c r="BM354" s="857">
        <f t="shared" si="279"/>
        <v>1</v>
      </c>
      <c r="BN354" s="857">
        <f t="shared" si="279"/>
        <v>1</v>
      </c>
      <c r="BO354" s="857">
        <f t="shared" si="279"/>
        <v>1</v>
      </c>
      <c r="BP354" s="857">
        <f t="shared" si="279"/>
        <v>1</v>
      </c>
      <c r="BQ354" s="857">
        <f t="shared" si="279"/>
        <v>1</v>
      </c>
      <c r="BR354" s="857">
        <f t="shared" si="279"/>
        <v>1</v>
      </c>
      <c r="BS354" s="857">
        <f t="shared" si="279"/>
        <v>1</v>
      </c>
      <c r="BT354" s="857">
        <f t="shared" ref="BT354:CI354" si="280">BT337/(BT337+BT345)</f>
        <v>1</v>
      </c>
      <c r="BU354" s="857">
        <f t="shared" si="280"/>
        <v>1</v>
      </c>
      <c r="BV354" s="857">
        <f t="shared" si="280"/>
        <v>1</v>
      </c>
      <c r="BW354" s="857">
        <f t="shared" si="280"/>
        <v>1</v>
      </c>
      <c r="BX354" s="857">
        <f t="shared" si="280"/>
        <v>1</v>
      </c>
      <c r="BY354" s="857">
        <f t="shared" si="280"/>
        <v>1</v>
      </c>
      <c r="BZ354" s="857">
        <f t="shared" si="280"/>
        <v>1</v>
      </c>
      <c r="CA354" s="857">
        <f t="shared" si="280"/>
        <v>1</v>
      </c>
      <c r="CB354" s="857">
        <f t="shared" si="280"/>
        <v>1</v>
      </c>
      <c r="CC354" s="857">
        <f t="shared" si="280"/>
        <v>1</v>
      </c>
      <c r="CD354" s="857">
        <f t="shared" si="280"/>
        <v>1</v>
      </c>
      <c r="CE354" s="857">
        <f t="shared" si="280"/>
        <v>1</v>
      </c>
      <c r="CF354" s="857">
        <f t="shared" si="280"/>
        <v>1</v>
      </c>
      <c r="CG354" s="857">
        <f t="shared" si="280"/>
        <v>1</v>
      </c>
      <c r="CH354" s="857">
        <f t="shared" si="280"/>
        <v>1</v>
      </c>
      <c r="CI354" s="858">
        <f t="shared" si="280"/>
        <v>1</v>
      </c>
      <c r="CK354" s="825"/>
    </row>
    <row r="355" spans="2:89" ht="29.25" thickBot="1" x14ac:dyDescent="0.25">
      <c r="B355" s="1103" t="s">
        <v>668</v>
      </c>
      <c r="C355" s="1104" t="s">
        <v>487</v>
      </c>
      <c r="D355" s="1105" t="s">
        <v>669</v>
      </c>
      <c r="E355" s="1106" t="s">
        <v>282</v>
      </c>
      <c r="F355" s="1107">
        <v>1</v>
      </c>
      <c r="G355" s="898">
        <f>(G337)/(G337+G346+G345+G344)</f>
        <v>0.82619907168643636</v>
      </c>
      <c r="H355" s="898">
        <f t="shared" ref="H355:BS355" si="281">(H337)/(H337+H346+H345+H344)</f>
        <v>0.82922013820335638</v>
      </c>
      <c r="I355" s="898">
        <f t="shared" si="281"/>
        <v>0.82498784637822076</v>
      </c>
      <c r="J355" s="898">
        <f t="shared" si="281"/>
        <v>0.83702308054639663</v>
      </c>
      <c r="K355" s="898">
        <f t="shared" si="281"/>
        <v>0.82700542392235232</v>
      </c>
      <c r="L355" s="898">
        <f t="shared" si="281"/>
        <v>0.83133871416643479</v>
      </c>
      <c r="M355" s="898">
        <f t="shared" si="281"/>
        <v>0.83546022264458319</v>
      </c>
      <c r="N355" s="898">
        <f t="shared" si="281"/>
        <v>0.83938510469122718</v>
      </c>
      <c r="O355" s="898">
        <f t="shared" si="281"/>
        <v>0.908538197197991</v>
      </c>
      <c r="P355" s="898">
        <f t="shared" si="281"/>
        <v>0.90877933034537306</v>
      </c>
      <c r="Q355" s="898">
        <f t="shared" si="281"/>
        <v>0.90901919537207465</v>
      </c>
      <c r="R355" s="898">
        <f t="shared" si="281"/>
        <v>0.90925780225544184</v>
      </c>
      <c r="S355" s="898">
        <f t="shared" si="281"/>
        <v>0.90949516086842785</v>
      </c>
      <c r="T355" s="898">
        <f t="shared" si="281"/>
        <v>0.90973128098095479</v>
      </c>
      <c r="U355" s="898">
        <f t="shared" si="281"/>
        <v>0.9099661722612542</v>
      </c>
      <c r="V355" s="898">
        <f t="shared" si="281"/>
        <v>0.91019984427718659</v>
      </c>
      <c r="W355" s="898">
        <f t="shared" si="281"/>
        <v>0.9104323064975407</v>
      </c>
      <c r="X355" s="898">
        <f t="shared" si="281"/>
        <v>0.91066356829331263</v>
      </c>
      <c r="Y355" s="898">
        <f t="shared" si="281"/>
        <v>0.91089363893896469</v>
      </c>
      <c r="Z355" s="898">
        <f t="shared" si="281"/>
        <v>0.91112252761366552</v>
      </c>
      <c r="AA355" s="898">
        <f t="shared" si="281"/>
        <v>0.91135024340251081</v>
      </c>
      <c r="AB355" s="898">
        <f t="shared" si="281"/>
        <v>0.9115767952977254</v>
      </c>
      <c r="AC355" s="898">
        <f t="shared" si="281"/>
        <v>0.91180219219984693</v>
      </c>
      <c r="AD355" s="898">
        <f t="shared" si="281"/>
        <v>0.91202644291889134</v>
      </c>
      <c r="AE355" s="898">
        <f t="shared" si="281"/>
        <v>0.91224955617550074</v>
      </c>
      <c r="AF355" s="898">
        <f t="shared" si="281"/>
        <v>0.91247154060207425</v>
      </c>
      <c r="AG355" s="898">
        <f t="shared" si="281"/>
        <v>0.9126924047438808</v>
      </c>
      <c r="AH355" s="898">
        <f t="shared" si="281"/>
        <v>0.91291215706015594</v>
      </c>
      <c r="AI355" s="898">
        <f t="shared" si="281"/>
        <v>0.91313080592518192</v>
      </c>
      <c r="AJ355" s="898">
        <f t="shared" si="281"/>
        <v>0.91334835962935124</v>
      </c>
      <c r="AK355" s="898">
        <f t="shared" si="281"/>
        <v>0.91356482638021486</v>
      </c>
      <c r="AL355" s="898">
        <f t="shared" si="281"/>
        <v>1</v>
      </c>
      <c r="AM355" s="898">
        <f t="shared" si="281"/>
        <v>1</v>
      </c>
      <c r="AN355" s="898">
        <f t="shared" si="281"/>
        <v>1</v>
      </c>
      <c r="AO355" s="898">
        <f t="shared" si="281"/>
        <v>1</v>
      </c>
      <c r="AP355" s="898">
        <f t="shared" si="281"/>
        <v>1</v>
      </c>
      <c r="AQ355" s="898">
        <f t="shared" si="281"/>
        <v>1</v>
      </c>
      <c r="AR355" s="898">
        <f t="shared" si="281"/>
        <v>1</v>
      </c>
      <c r="AS355" s="898">
        <f t="shared" si="281"/>
        <v>1</v>
      </c>
      <c r="AT355" s="898">
        <f t="shared" si="281"/>
        <v>1</v>
      </c>
      <c r="AU355" s="898">
        <f t="shared" si="281"/>
        <v>1</v>
      </c>
      <c r="AV355" s="898">
        <f t="shared" si="281"/>
        <v>1</v>
      </c>
      <c r="AW355" s="898">
        <f t="shared" si="281"/>
        <v>1</v>
      </c>
      <c r="AX355" s="898">
        <f t="shared" si="281"/>
        <v>1</v>
      </c>
      <c r="AY355" s="898">
        <f t="shared" si="281"/>
        <v>1</v>
      </c>
      <c r="AZ355" s="898">
        <f t="shared" si="281"/>
        <v>1</v>
      </c>
      <c r="BA355" s="898">
        <f t="shared" si="281"/>
        <v>1</v>
      </c>
      <c r="BB355" s="898">
        <f t="shared" si="281"/>
        <v>1</v>
      </c>
      <c r="BC355" s="898">
        <f t="shared" si="281"/>
        <v>1</v>
      </c>
      <c r="BD355" s="898">
        <f t="shared" si="281"/>
        <v>1</v>
      </c>
      <c r="BE355" s="898">
        <f t="shared" si="281"/>
        <v>1</v>
      </c>
      <c r="BF355" s="898">
        <f t="shared" si="281"/>
        <v>1</v>
      </c>
      <c r="BG355" s="898">
        <f t="shared" si="281"/>
        <v>1</v>
      </c>
      <c r="BH355" s="898">
        <f t="shared" si="281"/>
        <v>1</v>
      </c>
      <c r="BI355" s="898">
        <f t="shared" si="281"/>
        <v>1</v>
      </c>
      <c r="BJ355" s="898">
        <f t="shared" si="281"/>
        <v>1</v>
      </c>
      <c r="BK355" s="898">
        <f t="shared" si="281"/>
        <v>1</v>
      </c>
      <c r="BL355" s="898">
        <f t="shared" si="281"/>
        <v>1</v>
      </c>
      <c r="BM355" s="898">
        <f t="shared" si="281"/>
        <v>1</v>
      </c>
      <c r="BN355" s="898">
        <f t="shared" si="281"/>
        <v>1</v>
      </c>
      <c r="BO355" s="898">
        <f t="shared" si="281"/>
        <v>1</v>
      </c>
      <c r="BP355" s="898">
        <f t="shared" si="281"/>
        <v>1</v>
      </c>
      <c r="BQ355" s="898">
        <f t="shared" si="281"/>
        <v>1</v>
      </c>
      <c r="BR355" s="898">
        <f t="shared" si="281"/>
        <v>1</v>
      </c>
      <c r="BS355" s="898">
        <f t="shared" si="281"/>
        <v>1</v>
      </c>
      <c r="BT355" s="898">
        <f t="shared" ref="BT355:CI355" si="282">(BT337)/(BT337+BT346+BT345+BT344)</f>
        <v>1</v>
      </c>
      <c r="BU355" s="898">
        <f t="shared" si="282"/>
        <v>1</v>
      </c>
      <c r="BV355" s="898">
        <f t="shared" si="282"/>
        <v>1</v>
      </c>
      <c r="BW355" s="898">
        <f t="shared" si="282"/>
        <v>1</v>
      </c>
      <c r="BX355" s="898">
        <f t="shared" si="282"/>
        <v>1</v>
      </c>
      <c r="BY355" s="898">
        <f t="shared" si="282"/>
        <v>1</v>
      </c>
      <c r="BZ355" s="898">
        <f t="shared" si="282"/>
        <v>1</v>
      </c>
      <c r="CA355" s="898">
        <f t="shared" si="282"/>
        <v>1</v>
      </c>
      <c r="CB355" s="898">
        <f t="shared" si="282"/>
        <v>1</v>
      </c>
      <c r="CC355" s="898">
        <f t="shared" si="282"/>
        <v>1</v>
      </c>
      <c r="CD355" s="898">
        <f t="shared" si="282"/>
        <v>1</v>
      </c>
      <c r="CE355" s="898">
        <f t="shared" si="282"/>
        <v>1</v>
      </c>
      <c r="CF355" s="898">
        <f t="shared" si="282"/>
        <v>1</v>
      </c>
      <c r="CG355" s="898">
        <f t="shared" si="282"/>
        <v>1</v>
      </c>
      <c r="CH355" s="898">
        <f t="shared" si="282"/>
        <v>1</v>
      </c>
      <c r="CI355" s="898">
        <f t="shared" si="282"/>
        <v>1</v>
      </c>
      <c r="CK355" s="825"/>
    </row>
    <row r="356" spans="2:89" ht="29.25" thickBot="1" x14ac:dyDescent="0.25">
      <c r="B356" s="1108" t="s">
        <v>670</v>
      </c>
      <c r="C356" s="1109" t="s">
        <v>150</v>
      </c>
      <c r="D356" s="1109" t="s">
        <v>671</v>
      </c>
      <c r="E356" s="1109" t="s">
        <v>141</v>
      </c>
      <c r="F356" s="1110">
        <v>2</v>
      </c>
      <c r="G356" s="729">
        <f>SUM(G316:G318)+G314+G325+G330+G331+G324</f>
        <v>4.63</v>
      </c>
      <c r="H356" s="729">
        <f t="shared" ref="H356:AK356" si="283">SUM(H316:H318)+H314+H325+H330+H331+H324</f>
        <v>3.92</v>
      </c>
      <c r="I356" s="729">
        <f t="shared" si="283"/>
        <v>3.8879999999999999</v>
      </c>
      <c r="J356" s="729">
        <f t="shared" si="283"/>
        <v>5.3819999999999997</v>
      </c>
      <c r="K356" s="729">
        <f t="shared" si="283"/>
        <v>4.97</v>
      </c>
      <c r="L356" s="729">
        <f t="shared" si="283"/>
        <v>4.7060000000000004</v>
      </c>
      <c r="M356" s="729">
        <f t="shared" si="283"/>
        <v>4.729000000000001</v>
      </c>
      <c r="N356" s="729">
        <f t="shared" si="283"/>
        <v>4.7430000000000003</v>
      </c>
      <c r="O356" s="729">
        <f t="shared" si="283"/>
        <v>4.7619999999999996</v>
      </c>
      <c r="P356" s="729">
        <f t="shared" si="283"/>
        <v>4.7549999999999999</v>
      </c>
      <c r="Q356" s="729">
        <f t="shared" si="283"/>
        <v>4.7240000000000002</v>
      </c>
      <c r="R356" s="729">
        <f t="shared" si="283"/>
        <v>4.7210000000000001</v>
      </c>
      <c r="S356" s="729">
        <f t="shared" si="283"/>
        <v>4.697000000000001</v>
      </c>
      <c r="T356" s="729">
        <f t="shared" si="283"/>
        <v>4.7030000000000012</v>
      </c>
      <c r="U356" s="729">
        <f t="shared" si="283"/>
        <v>4.6600000000000019</v>
      </c>
      <c r="V356" s="729">
        <f t="shared" si="283"/>
        <v>4.6510000000000016</v>
      </c>
      <c r="W356" s="729">
        <f t="shared" si="283"/>
        <v>4.6100000000000012</v>
      </c>
      <c r="X356" s="729">
        <f t="shared" si="283"/>
        <v>4.6170000000000018</v>
      </c>
      <c r="Y356" s="729">
        <f t="shared" si="283"/>
        <v>4.6080000000000014</v>
      </c>
      <c r="Z356" s="729">
        <f t="shared" si="283"/>
        <v>4.5640000000000018</v>
      </c>
      <c r="AA356" s="729">
        <f t="shared" si="283"/>
        <v>4.5610000000000017</v>
      </c>
      <c r="AB356" s="729">
        <f t="shared" si="283"/>
        <v>4.5150000000000023</v>
      </c>
      <c r="AC356" s="729">
        <f t="shared" si="283"/>
        <v>4.5560000000000027</v>
      </c>
      <c r="AD356" s="729">
        <f t="shared" si="283"/>
        <v>4.5250000000000021</v>
      </c>
      <c r="AE356" s="729">
        <f t="shared" si="283"/>
        <v>4.5180000000000016</v>
      </c>
      <c r="AF356" s="729">
        <f t="shared" si="283"/>
        <v>4.522000000000002</v>
      </c>
      <c r="AG356" s="729">
        <f t="shared" si="283"/>
        <v>4.5030000000000028</v>
      </c>
      <c r="AH356" s="729">
        <f t="shared" si="283"/>
        <v>4.522000000000002</v>
      </c>
      <c r="AI356" s="729">
        <f t="shared" si="283"/>
        <v>4.5260000000000025</v>
      </c>
      <c r="AJ356" s="729">
        <f t="shared" si="283"/>
        <v>4.4950000000000028</v>
      </c>
      <c r="AK356" s="729">
        <f t="shared" si="283"/>
        <v>4.5030000000000028</v>
      </c>
      <c r="AL356" s="729">
        <f t="shared" ref="AL356:BS356" si="284">SUM(AL314:AL318)+AL325+AL330+AL331+AL324</f>
        <v>0</v>
      </c>
      <c r="AM356" s="729">
        <f t="shared" si="284"/>
        <v>0</v>
      </c>
      <c r="AN356" s="729">
        <f t="shared" si="284"/>
        <v>0</v>
      </c>
      <c r="AO356" s="729">
        <f t="shared" si="284"/>
        <v>0</v>
      </c>
      <c r="AP356" s="729">
        <f t="shared" si="284"/>
        <v>0</v>
      </c>
      <c r="AQ356" s="729">
        <f t="shared" si="284"/>
        <v>0</v>
      </c>
      <c r="AR356" s="729">
        <f t="shared" si="284"/>
        <v>0</v>
      </c>
      <c r="AS356" s="729">
        <f t="shared" si="284"/>
        <v>0</v>
      </c>
      <c r="AT356" s="729">
        <f t="shared" si="284"/>
        <v>0</v>
      </c>
      <c r="AU356" s="729">
        <f t="shared" si="284"/>
        <v>0</v>
      </c>
      <c r="AV356" s="729">
        <f t="shared" si="284"/>
        <v>0</v>
      </c>
      <c r="AW356" s="729">
        <f t="shared" si="284"/>
        <v>0</v>
      </c>
      <c r="AX356" s="729">
        <f t="shared" si="284"/>
        <v>0</v>
      </c>
      <c r="AY356" s="729">
        <f t="shared" si="284"/>
        <v>0</v>
      </c>
      <c r="AZ356" s="729">
        <f t="shared" si="284"/>
        <v>0</v>
      </c>
      <c r="BA356" s="729">
        <f t="shared" si="284"/>
        <v>0</v>
      </c>
      <c r="BB356" s="729">
        <f t="shared" si="284"/>
        <v>0</v>
      </c>
      <c r="BC356" s="729">
        <f t="shared" si="284"/>
        <v>0</v>
      </c>
      <c r="BD356" s="729">
        <f t="shared" si="284"/>
        <v>0</v>
      </c>
      <c r="BE356" s="729">
        <f t="shared" si="284"/>
        <v>0</v>
      </c>
      <c r="BF356" s="729">
        <f t="shared" si="284"/>
        <v>0</v>
      </c>
      <c r="BG356" s="729">
        <f t="shared" si="284"/>
        <v>0</v>
      </c>
      <c r="BH356" s="729">
        <f t="shared" si="284"/>
        <v>0</v>
      </c>
      <c r="BI356" s="729">
        <f t="shared" si="284"/>
        <v>0</v>
      </c>
      <c r="BJ356" s="729">
        <f t="shared" si="284"/>
        <v>0</v>
      </c>
      <c r="BK356" s="729">
        <f t="shared" si="284"/>
        <v>0</v>
      </c>
      <c r="BL356" s="729">
        <f t="shared" si="284"/>
        <v>0</v>
      </c>
      <c r="BM356" s="729">
        <f t="shared" si="284"/>
        <v>0</v>
      </c>
      <c r="BN356" s="729">
        <f t="shared" si="284"/>
        <v>0</v>
      </c>
      <c r="BO356" s="729">
        <f t="shared" si="284"/>
        <v>0</v>
      </c>
      <c r="BP356" s="729">
        <f t="shared" si="284"/>
        <v>0</v>
      </c>
      <c r="BQ356" s="729">
        <f t="shared" si="284"/>
        <v>0</v>
      </c>
      <c r="BR356" s="729">
        <f t="shared" si="284"/>
        <v>0</v>
      </c>
      <c r="BS356" s="729">
        <f t="shared" si="284"/>
        <v>0</v>
      </c>
      <c r="BT356" s="729">
        <f t="shared" ref="BT356:CI356" si="285">SUM(BT314:BT318)+BT325+BT330+BT331+BT324</f>
        <v>0</v>
      </c>
      <c r="BU356" s="729">
        <f t="shared" si="285"/>
        <v>0</v>
      </c>
      <c r="BV356" s="729">
        <f t="shared" si="285"/>
        <v>0</v>
      </c>
      <c r="BW356" s="729">
        <f t="shared" si="285"/>
        <v>0</v>
      </c>
      <c r="BX356" s="729">
        <f t="shared" si="285"/>
        <v>0</v>
      </c>
      <c r="BY356" s="729">
        <f t="shared" si="285"/>
        <v>0</v>
      </c>
      <c r="BZ356" s="729">
        <f t="shared" si="285"/>
        <v>0</v>
      </c>
      <c r="CA356" s="729">
        <f t="shared" si="285"/>
        <v>0</v>
      </c>
      <c r="CB356" s="729">
        <f t="shared" si="285"/>
        <v>0</v>
      </c>
      <c r="CC356" s="729">
        <f t="shared" si="285"/>
        <v>0</v>
      </c>
      <c r="CD356" s="729">
        <f t="shared" si="285"/>
        <v>0</v>
      </c>
      <c r="CE356" s="729">
        <f t="shared" si="285"/>
        <v>0</v>
      </c>
      <c r="CF356" s="729">
        <f t="shared" si="285"/>
        <v>0</v>
      </c>
      <c r="CG356" s="729">
        <f t="shared" si="285"/>
        <v>0</v>
      </c>
      <c r="CH356" s="729">
        <f t="shared" si="285"/>
        <v>0</v>
      </c>
      <c r="CI356" s="729">
        <f t="shared" si="285"/>
        <v>0</v>
      </c>
      <c r="CK356" s="825"/>
    </row>
    <row r="357" spans="2:89" ht="28.5" x14ac:dyDescent="0.2">
      <c r="B357" s="1039" t="s">
        <v>672</v>
      </c>
      <c r="C357" s="1040" t="s">
        <v>492</v>
      </c>
      <c r="D357" s="1041" t="s">
        <v>78</v>
      </c>
      <c r="E357" s="1040" t="s">
        <v>141</v>
      </c>
      <c r="F357" s="1111">
        <v>2</v>
      </c>
      <c r="G357" s="733">
        <v>0</v>
      </c>
      <c r="H357" s="733">
        <v>0</v>
      </c>
      <c r="I357" s="733">
        <v>0</v>
      </c>
      <c r="J357" s="733">
        <v>0</v>
      </c>
      <c r="K357" s="733">
        <v>0</v>
      </c>
      <c r="L357" s="733">
        <v>0</v>
      </c>
      <c r="M357" s="734">
        <v>0</v>
      </c>
      <c r="N357" s="734">
        <v>0</v>
      </c>
      <c r="O357" s="734">
        <v>0</v>
      </c>
      <c r="P357" s="734">
        <v>0</v>
      </c>
      <c r="Q357" s="734">
        <v>0</v>
      </c>
      <c r="R357" s="734">
        <v>0</v>
      </c>
      <c r="S357" s="734">
        <v>0</v>
      </c>
      <c r="T357" s="734">
        <v>0</v>
      </c>
      <c r="U357" s="734">
        <v>0</v>
      </c>
      <c r="V357" s="734">
        <v>0</v>
      </c>
      <c r="W357" s="734">
        <v>0</v>
      </c>
      <c r="X357" s="734">
        <v>0</v>
      </c>
      <c r="Y357" s="734">
        <v>0</v>
      </c>
      <c r="Z357" s="734">
        <v>0</v>
      </c>
      <c r="AA357" s="734">
        <v>0</v>
      </c>
      <c r="AB357" s="734">
        <v>0</v>
      </c>
      <c r="AC357" s="734">
        <v>0</v>
      </c>
      <c r="AD357" s="734">
        <v>0</v>
      </c>
      <c r="AE357" s="734">
        <v>0</v>
      </c>
      <c r="AF357" s="734">
        <v>0</v>
      </c>
      <c r="AG357" s="734">
        <v>0</v>
      </c>
      <c r="AH357" s="734">
        <v>0</v>
      </c>
      <c r="AI357" s="734">
        <v>0</v>
      </c>
      <c r="AJ357" s="734">
        <v>0</v>
      </c>
      <c r="AK357" s="734">
        <v>0</v>
      </c>
      <c r="AL357" s="734"/>
      <c r="AM357" s="734"/>
      <c r="AN357" s="734"/>
      <c r="AO357" s="734"/>
      <c r="AP357" s="734"/>
      <c r="AQ357" s="734"/>
      <c r="AR357" s="734"/>
      <c r="AS357" s="734"/>
      <c r="AT357" s="734"/>
      <c r="AU357" s="734"/>
      <c r="AV357" s="734"/>
      <c r="AW357" s="734"/>
      <c r="AX357" s="734"/>
      <c r="AY357" s="734"/>
      <c r="AZ357" s="734"/>
      <c r="BA357" s="734"/>
      <c r="BB357" s="734"/>
      <c r="BC357" s="734"/>
      <c r="BD357" s="734"/>
      <c r="BE357" s="734"/>
      <c r="BF357" s="734"/>
      <c r="BG357" s="734"/>
      <c r="BH357" s="734"/>
      <c r="BI357" s="734"/>
      <c r="BJ357" s="734"/>
      <c r="BK357" s="734"/>
      <c r="BL357" s="734"/>
      <c r="BM357" s="734"/>
      <c r="BN357" s="734"/>
      <c r="BO357" s="734"/>
      <c r="BP357" s="734"/>
      <c r="BQ357" s="734"/>
      <c r="BR357" s="734"/>
      <c r="BS357" s="734"/>
      <c r="BT357" s="734"/>
      <c r="BU357" s="734"/>
      <c r="BV357" s="734"/>
      <c r="BW357" s="734"/>
      <c r="BX357" s="734"/>
      <c r="BY357" s="734"/>
      <c r="BZ357" s="734"/>
      <c r="CA357" s="734"/>
      <c r="CB357" s="734"/>
      <c r="CC357" s="734"/>
      <c r="CD357" s="734"/>
      <c r="CE357" s="734"/>
      <c r="CF357" s="734"/>
      <c r="CG357" s="734"/>
      <c r="CH357" s="734"/>
      <c r="CI357" s="735"/>
    </row>
    <row r="358" spans="2:89" x14ac:dyDescent="0.2">
      <c r="B358" s="1021" t="s">
        <v>673</v>
      </c>
      <c r="C358" s="1022" t="s">
        <v>494</v>
      </c>
      <c r="D358" s="1023" t="s">
        <v>78</v>
      </c>
      <c r="E358" s="1022" t="s">
        <v>141</v>
      </c>
      <c r="F358" s="1018">
        <v>2</v>
      </c>
      <c r="G358" s="739">
        <v>0.3</v>
      </c>
      <c r="H358" s="739">
        <v>0.3</v>
      </c>
      <c r="I358" s="739">
        <v>0.3</v>
      </c>
      <c r="J358" s="739">
        <v>0.33</v>
      </c>
      <c r="K358" s="739">
        <v>0.33</v>
      </c>
      <c r="L358" s="739">
        <v>0.33</v>
      </c>
      <c r="M358" s="740">
        <v>0.33</v>
      </c>
      <c r="N358" s="740">
        <v>0.33</v>
      </c>
      <c r="O358" s="740">
        <v>0.39</v>
      </c>
      <c r="P358" s="740">
        <v>0.39</v>
      </c>
      <c r="Q358" s="740">
        <v>0.39</v>
      </c>
      <c r="R358" s="740">
        <v>0.39</v>
      </c>
      <c r="S358" s="740">
        <v>0.39</v>
      </c>
      <c r="T358" s="740">
        <v>0.44</v>
      </c>
      <c r="U358" s="740">
        <v>0.44</v>
      </c>
      <c r="V358" s="740">
        <v>0.44</v>
      </c>
      <c r="W358" s="740">
        <v>0.44</v>
      </c>
      <c r="X358" s="740">
        <v>0.44</v>
      </c>
      <c r="Y358" s="740">
        <v>0.44</v>
      </c>
      <c r="Z358" s="740">
        <v>0.44</v>
      </c>
      <c r="AA358" s="740">
        <v>0.44</v>
      </c>
      <c r="AB358" s="740">
        <v>0.52</v>
      </c>
      <c r="AC358" s="740">
        <v>0.52</v>
      </c>
      <c r="AD358" s="740">
        <v>0.52</v>
      </c>
      <c r="AE358" s="740">
        <v>0.52</v>
      </c>
      <c r="AF358" s="740">
        <v>0.52</v>
      </c>
      <c r="AG358" s="740">
        <v>0.52</v>
      </c>
      <c r="AH358" s="740">
        <v>0.52</v>
      </c>
      <c r="AI358" s="740">
        <v>0.52</v>
      </c>
      <c r="AJ358" s="740">
        <v>0.52</v>
      </c>
      <c r="AK358" s="740">
        <v>0.52</v>
      </c>
      <c r="AL358" s="740"/>
      <c r="AM358" s="740"/>
      <c r="AN358" s="740"/>
      <c r="AO358" s="740"/>
      <c r="AP358" s="740"/>
      <c r="AQ358" s="740"/>
      <c r="AR358" s="740"/>
      <c r="AS358" s="740"/>
      <c r="AT358" s="740"/>
      <c r="AU358" s="740"/>
      <c r="AV358" s="740"/>
      <c r="AW358" s="740"/>
      <c r="AX358" s="740"/>
      <c r="AY358" s="740"/>
      <c r="AZ358" s="740"/>
      <c r="BA358" s="740"/>
      <c r="BB358" s="740"/>
      <c r="BC358" s="740"/>
      <c r="BD358" s="740"/>
      <c r="BE358" s="740"/>
      <c r="BF358" s="740"/>
      <c r="BG358" s="740"/>
      <c r="BH358" s="740"/>
      <c r="BI358" s="740"/>
      <c r="BJ358" s="740"/>
      <c r="BK358" s="740"/>
      <c r="BL358" s="740"/>
      <c r="BM358" s="740"/>
      <c r="BN358" s="740"/>
      <c r="BO358" s="740"/>
      <c r="BP358" s="740"/>
      <c r="BQ358" s="740"/>
      <c r="BR358" s="740"/>
      <c r="BS358" s="740"/>
      <c r="BT358" s="740"/>
      <c r="BU358" s="740"/>
      <c r="BV358" s="740"/>
      <c r="BW358" s="740"/>
      <c r="BX358" s="740"/>
      <c r="BY358" s="740"/>
      <c r="BZ358" s="740"/>
      <c r="CA358" s="740"/>
      <c r="CB358" s="740"/>
      <c r="CC358" s="740"/>
      <c r="CD358" s="740"/>
      <c r="CE358" s="740"/>
      <c r="CF358" s="740"/>
      <c r="CG358" s="740"/>
      <c r="CH358" s="740"/>
      <c r="CI358" s="741"/>
    </row>
    <row r="359" spans="2:89" x14ac:dyDescent="0.2">
      <c r="B359" s="1021" t="s">
        <v>674</v>
      </c>
      <c r="C359" s="1022" t="s">
        <v>291</v>
      </c>
      <c r="D359" s="1023" t="s">
        <v>675</v>
      </c>
      <c r="E359" s="1022" t="s">
        <v>141</v>
      </c>
      <c r="F359" s="1018">
        <v>2</v>
      </c>
      <c r="G359" s="908">
        <f t="shared" ref="G359:BR359" si="286">G357+G358</f>
        <v>0.3</v>
      </c>
      <c r="H359" s="908">
        <f t="shared" si="286"/>
        <v>0.3</v>
      </c>
      <c r="I359" s="908">
        <f t="shared" si="286"/>
        <v>0.3</v>
      </c>
      <c r="J359" s="908">
        <f t="shared" si="286"/>
        <v>0.33</v>
      </c>
      <c r="K359" s="908">
        <f t="shared" si="286"/>
        <v>0.33</v>
      </c>
      <c r="L359" s="908">
        <f t="shared" si="286"/>
        <v>0.33</v>
      </c>
      <c r="M359" s="909">
        <f t="shared" si="286"/>
        <v>0.33</v>
      </c>
      <c r="N359" s="909">
        <f t="shared" si="286"/>
        <v>0.33</v>
      </c>
      <c r="O359" s="909">
        <f t="shared" si="286"/>
        <v>0.39</v>
      </c>
      <c r="P359" s="909">
        <f t="shared" si="286"/>
        <v>0.39</v>
      </c>
      <c r="Q359" s="909">
        <f t="shared" si="286"/>
        <v>0.39</v>
      </c>
      <c r="R359" s="909">
        <f t="shared" si="286"/>
        <v>0.39</v>
      </c>
      <c r="S359" s="909">
        <f t="shared" si="286"/>
        <v>0.39</v>
      </c>
      <c r="T359" s="909">
        <f t="shared" si="286"/>
        <v>0.44</v>
      </c>
      <c r="U359" s="909">
        <f t="shared" si="286"/>
        <v>0.44</v>
      </c>
      <c r="V359" s="909">
        <f t="shared" si="286"/>
        <v>0.44</v>
      </c>
      <c r="W359" s="909">
        <f t="shared" si="286"/>
        <v>0.44</v>
      </c>
      <c r="X359" s="909">
        <f t="shared" si="286"/>
        <v>0.44</v>
      </c>
      <c r="Y359" s="909">
        <f t="shared" si="286"/>
        <v>0.44</v>
      </c>
      <c r="Z359" s="909">
        <f t="shared" si="286"/>
        <v>0.44</v>
      </c>
      <c r="AA359" s="909">
        <f t="shared" si="286"/>
        <v>0.44</v>
      </c>
      <c r="AB359" s="909">
        <f t="shared" si="286"/>
        <v>0.52</v>
      </c>
      <c r="AC359" s="909">
        <f t="shared" si="286"/>
        <v>0.52</v>
      </c>
      <c r="AD359" s="909">
        <f t="shared" si="286"/>
        <v>0.52</v>
      </c>
      <c r="AE359" s="909">
        <f t="shared" si="286"/>
        <v>0.52</v>
      </c>
      <c r="AF359" s="909">
        <f t="shared" si="286"/>
        <v>0.52</v>
      </c>
      <c r="AG359" s="909">
        <f t="shared" si="286"/>
        <v>0.52</v>
      </c>
      <c r="AH359" s="909">
        <f t="shared" si="286"/>
        <v>0.52</v>
      </c>
      <c r="AI359" s="909">
        <f t="shared" si="286"/>
        <v>0.52</v>
      </c>
      <c r="AJ359" s="909">
        <f t="shared" si="286"/>
        <v>0.52</v>
      </c>
      <c r="AK359" s="909">
        <f t="shared" si="286"/>
        <v>0.52</v>
      </c>
      <c r="AL359" s="909">
        <f t="shared" si="286"/>
        <v>0</v>
      </c>
      <c r="AM359" s="909">
        <f t="shared" si="286"/>
        <v>0</v>
      </c>
      <c r="AN359" s="909">
        <f t="shared" si="286"/>
        <v>0</v>
      </c>
      <c r="AO359" s="909">
        <f t="shared" si="286"/>
        <v>0</v>
      </c>
      <c r="AP359" s="909">
        <f t="shared" si="286"/>
        <v>0</v>
      </c>
      <c r="AQ359" s="909">
        <f t="shared" si="286"/>
        <v>0</v>
      </c>
      <c r="AR359" s="909">
        <f t="shared" si="286"/>
        <v>0</v>
      </c>
      <c r="AS359" s="909">
        <f t="shared" si="286"/>
        <v>0</v>
      </c>
      <c r="AT359" s="909">
        <f t="shared" si="286"/>
        <v>0</v>
      </c>
      <c r="AU359" s="909">
        <f t="shared" si="286"/>
        <v>0</v>
      </c>
      <c r="AV359" s="909">
        <f t="shared" si="286"/>
        <v>0</v>
      </c>
      <c r="AW359" s="909">
        <f t="shared" si="286"/>
        <v>0</v>
      </c>
      <c r="AX359" s="909">
        <f t="shared" si="286"/>
        <v>0</v>
      </c>
      <c r="AY359" s="909">
        <f t="shared" si="286"/>
        <v>0</v>
      </c>
      <c r="AZ359" s="909">
        <f t="shared" si="286"/>
        <v>0</v>
      </c>
      <c r="BA359" s="909">
        <f t="shared" si="286"/>
        <v>0</v>
      </c>
      <c r="BB359" s="909">
        <f t="shared" si="286"/>
        <v>0</v>
      </c>
      <c r="BC359" s="909">
        <f t="shared" si="286"/>
        <v>0</v>
      </c>
      <c r="BD359" s="909">
        <f t="shared" si="286"/>
        <v>0</v>
      </c>
      <c r="BE359" s="909">
        <f t="shared" si="286"/>
        <v>0</v>
      </c>
      <c r="BF359" s="909">
        <f t="shared" si="286"/>
        <v>0</v>
      </c>
      <c r="BG359" s="909">
        <f t="shared" si="286"/>
        <v>0</v>
      </c>
      <c r="BH359" s="909">
        <f t="shared" si="286"/>
        <v>0</v>
      </c>
      <c r="BI359" s="909">
        <f t="shared" si="286"/>
        <v>0</v>
      </c>
      <c r="BJ359" s="909">
        <f t="shared" si="286"/>
        <v>0</v>
      </c>
      <c r="BK359" s="909">
        <f t="shared" si="286"/>
        <v>0</v>
      </c>
      <c r="BL359" s="909">
        <f t="shared" si="286"/>
        <v>0</v>
      </c>
      <c r="BM359" s="909">
        <f t="shared" si="286"/>
        <v>0</v>
      </c>
      <c r="BN359" s="909">
        <f t="shared" si="286"/>
        <v>0</v>
      </c>
      <c r="BO359" s="909">
        <f t="shared" si="286"/>
        <v>0</v>
      </c>
      <c r="BP359" s="909">
        <f t="shared" si="286"/>
        <v>0</v>
      </c>
      <c r="BQ359" s="909">
        <f t="shared" si="286"/>
        <v>0</v>
      </c>
      <c r="BR359" s="909">
        <f t="shared" si="286"/>
        <v>0</v>
      </c>
      <c r="BS359" s="909">
        <f t="shared" ref="BS359:CI359" si="287">BS357+BS358</f>
        <v>0</v>
      </c>
      <c r="BT359" s="909">
        <f t="shared" si="287"/>
        <v>0</v>
      </c>
      <c r="BU359" s="909">
        <f t="shared" si="287"/>
        <v>0</v>
      </c>
      <c r="BV359" s="909">
        <f t="shared" si="287"/>
        <v>0</v>
      </c>
      <c r="BW359" s="909">
        <f t="shared" si="287"/>
        <v>0</v>
      </c>
      <c r="BX359" s="909">
        <f t="shared" si="287"/>
        <v>0</v>
      </c>
      <c r="BY359" s="909">
        <f t="shared" si="287"/>
        <v>0</v>
      </c>
      <c r="BZ359" s="909">
        <f t="shared" si="287"/>
        <v>0</v>
      </c>
      <c r="CA359" s="909">
        <f t="shared" si="287"/>
        <v>0</v>
      </c>
      <c r="CB359" s="909">
        <f t="shared" si="287"/>
        <v>0</v>
      </c>
      <c r="CC359" s="909">
        <f t="shared" si="287"/>
        <v>0</v>
      </c>
      <c r="CD359" s="909">
        <f t="shared" si="287"/>
        <v>0</v>
      </c>
      <c r="CE359" s="909">
        <f t="shared" si="287"/>
        <v>0</v>
      </c>
      <c r="CF359" s="909">
        <f t="shared" si="287"/>
        <v>0</v>
      </c>
      <c r="CG359" s="909">
        <f t="shared" si="287"/>
        <v>0</v>
      </c>
      <c r="CH359" s="909">
        <f t="shared" si="287"/>
        <v>0</v>
      </c>
      <c r="CI359" s="910">
        <f t="shared" si="287"/>
        <v>0</v>
      </c>
    </row>
    <row r="360" spans="2:89" x14ac:dyDescent="0.2">
      <c r="B360" s="1192" t="s">
        <v>676</v>
      </c>
      <c r="C360" s="1193" t="s">
        <v>498</v>
      </c>
      <c r="D360" s="1194" t="s">
        <v>677</v>
      </c>
      <c r="E360" s="1193" t="s">
        <v>141</v>
      </c>
      <c r="F360" s="1195">
        <v>2</v>
      </c>
      <c r="G360" s="911">
        <f>G313-G356</f>
        <v>2.4699999999999998</v>
      </c>
      <c r="H360" s="911">
        <f t="shared" ref="H360:BS360" si="288">H313-H356</f>
        <v>2.8500000000000014</v>
      </c>
      <c r="I360" s="911">
        <f t="shared" si="288"/>
        <v>3.3520000000000003</v>
      </c>
      <c r="J360" s="911">
        <f t="shared" si="288"/>
        <v>1.7618999999999998</v>
      </c>
      <c r="K360" s="911">
        <f t="shared" si="288"/>
        <v>2.1658999999999997</v>
      </c>
      <c r="L360" s="911">
        <f t="shared" si="288"/>
        <v>2.4218999999999991</v>
      </c>
      <c r="M360" s="912">
        <f t="shared" si="288"/>
        <v>0.89089999999999936</v>
      </c>
      <c r="N360" s="912">
        <f t="shared" si="288"/>
        <v>0.86890000000000001</v>
      </c>
      <c r="O360" s="912">
        <f t="shared" si="288"/>
        <v>0.84190000000000076</v>
      </c>
      <c r="P360" s="912">
        <f t="shared" si="288"/>
        <v>0.84090000000000042</v>
      </c>
      <c r="Q360" s="912">
        <f t="shared" si="288"/>
        <v>0.86390000000000011</v>
      </c>
      <c r="R360" s="912">
        <f t="shared" si="288"/>
        <v>1.8900000000000361E-2</v>
      </c>
      <c r="S360" s="912">
        <f t="shared" si="288"/>
        <v>3.4899999999999487E-2</v>
      </c>
      <c r="T360" s="912">
        <f t="shared" si="288"/>
        <v>2.0899999999999253E-2</v>
      </c>
      <c r="U360" s="912">
        <f t="shared" si="288"/>
        <v>5.5899999999998506E-2</v>
      </c>
      <c r="V360" s="912">
        <f t="shared" si="288"/>
        <v>5.689999999999884E-2</v>
      </c>
      <c r="W360" s="912">
        <f t="shared" si="288"/>
        <v>8.9899999999999203E-2</v>
      </c>
      <c r="X360" s="912">
        <f t="shared" si="288"/>
        <v>7.4899999999998634E-2</v>
      </c>
      <c r="Y360" s="912">
        <f t="shared" si="288"/>
        <v>7.5899999999998968E-2</v>
      </c>
      <c r="Z360" s="912">
        <f t="shared" si="288"/>
        <v>0.11189999999999856</v>
      </c>
      <c r="AA360" s="912">
        <f t="shared" si="288"/>
        <v>0.10689999999999866</v>
      </c>
      <c r="AB360" s="912">
        <f t="shared" si="288"/>
        <v>0.14489999999999803</v>
      </c>
      <c r="AC360" s="912">
        <f t="shared" si="288"/>
        <v>9.5899999999997654E-2</v>
      </c>
      <c r="AD360" s="912">
        <f t="shared" si="288"/>
        <v>0.11889999999999823</v>
      </c>
      <c r="AE360" s="912">
        <f t="shared" si="288"/>
        <v>0.11789999999999878</v>
      </c>
      <c r="AF360" s="912">
        <f t="shared" si="288"/>
        <v>0.10589999999999833</v>
      </c>
      <c r="AG360" s="912">
        <f t="shared" si="288"/>
        <v>0.11689999999999756</v>
      </c>
      <c r="AH360" s="912">
        <f t="shared" si="288"/>
        <v>8.9899999999998315E-2</v>
      </c>
      <c r="AI360" s="912">
        <f t="shared" si="288"/>
        <v>7.789999999999786E-2</v>
      </c>
      <c r="AJ360" s="912">
        <f t="shared" si="288"/>
        <v>0.10089999999999755</v>
      </c>
      <c r="AK360" s="912">
        <f t="shared" si="288"/>
        <v>8.4899999999997533E-2</v>
      </c>
      <c r="AL360" s="912">
        <f t="shared" si="288"/>
        <v>0</v>
      </c>
      <c r="AM360" s="912">
        <f t="shared" si="288"/>
        <v>0</v>
      </c>
      <c r="AN360" s="912">
        <f t="shared" si="288"/>
        <v>0</v>
      </c>
      <c r="AO360" s="912">
        <f t="shared" si="288"/>
        <v>0</v>
      </c>
      <c r="AP360" s="912">
        <f t="shared" si="288"/>
        <v>0</v>
      </c>
      <c r="AQ360" s="912">
        <f t="shared" si="288"/>
        <v>0</v>
      </c>
      <c r="AR360" s="912">
        <f t="shared" si="288"/>
        <v>0</v>
      </c>
      <c r="AS360" s="912">
        <f t="shared" si="288"/>
        <v>0</v>
      </c>
      <c r="AT360" s="912">
        <f t="shared" si="288"/>
        <v>0</v>
      </c>
      <c r="AU360" s="912">
        <f t="shared" si="288"/>
        <v>0</v>
      </c>
      <c r="AV360" s="912">
        <f t="shared" si="288"/>
        <v>0</v>
      </c>
      <c r="AW360" s="912">
        <f t="shared" si="288"/>
        <v>0</v>
      </c>
      <c r="AX360" s="912">
        <f t="shared" si="288"/>
        <v>0</v>
      </c>
      <c r="AY360" s="912">
        <f t="shared" si="288"/>
        <v>0</v>
      </c>
      <c r="AZ360" s="912">
        <f t="shared" si="288"/>
        <v>0</v>
      </c>
      <c r="BA360" s="912">
        <f t="shared" si="288"/>
        <v>0</v>
      </c>
      <c r="BB360" s="912">
        <f t="shared" si="288"/>
        <v>0</v>
      </c>
      <c r="BC360" s="912">
        <f t="shared" si="288"/>
        <v>0</v>
      </c>
      <c r="BD360" s="912">
        <f t="shared" si="288"/>
        <v>0</v>
      </c>
      <c r="BE360" s="912">
        <f t="shared" si="288"/>
        <v>0</v>
      </c>
      <c r="BF360" s="912">
        <f t="shared" si="288"/>
        <v>0</v>
      </c>
      <c r="BG360" s="912">
        <f t="shared" si="288"/>
        <v>0</v>
      </c>
      <c r="BH360" s="912">
        <f t="shared" si="288"/>
        <v>0</v>
      </c>
      <c r="BI360" s="912">
        <f t="shared" si="288"/>
        <v>0</v>
      </c>
      <c r="BJ360" s="912">
        <f t="shared" si="288"/>
        <v>0</v>
      </c>
      <c r="BK360" s="912">
        <f t="shared" si="288"/>
        <v>0</v>
      </c>
      <c r="BL360" s="912">
        <f t="shared" si="288"/>
        <v>0</v>
      </c>
      <c r="BM360" s="912">
        <f t="shared" si="288"/>
        <v>0</v>
      </c>
      <c r="BN360" s="912">
        <f t="shared" si="288"/>
        <v>0</v>
      </c>
      <c r="BO360" s="912">
        <f t="shared" si="288"/>
        <v>0</v>
      </c>
      <c r="BP360" s="912">
        <f t="shared" si="288"/>
        <v>0</v>
      </c>
      <c r="BQ360" s="912">
        <f t="shared" si="288"/>
        <v>0</v>
      </c>
      <c r="BR360" s="912">
        <f t="shared" si="288"/>
        <v>0</v>
      </c>
      <c r="BS360" s="912">
        <f t="shared" si="288"/>
        <v>0</v>
      </c>
      <c r="BT360" s="912">
        <f t="shared" ref="BT360:CI360" si="289">BT313-BT356</f>
        <v>0</v>
      </c>
      <c r="BU360" s="912">
        <f t="shared" si="289"/>
        <v>0</v>
      </c>
      <c r="BV360" s="912">
        <f t="shared" si="289"/>
        <v>0</v>
      </c>
      <c r="BW360" s="912">
        <f t="shared" si="289"/>
        <v>0</v>
      </c>
      <c r="BX360" s="912">
        <f t="shared" si="289"/>
        <v>0</v>
      </c>
      <c r="BY360" s="912">
        <f t="shared" si="289"/>
        <v>0</v>
      </c>
      <c r="BZ360" s="912">
        <f t="shared" si="289"/>
        <v>0</v>
      </c>
      <c r="CA360" s="912">
        <f t="shared" si="289"/>
        <v>0</v>
      </c>
      <c r="CB360" s="912">
        <f t="shared" si="289"/>
        <v>0</v>
      </c>
      <c r="CC360" s="912">
        <f t="shared" si="289"/>
        <v>0</v>
      </c>
      <c r="CD360" s="912">
        <f t="shared" si="289"/>
        <v>0</v>
      </c>
      <c r="CE360" s="912">
        <f t="shared" si="289"/>
        <v>0</v>
      </c>
      <c r="CF360" s="912">
        <f t="shared" si="289"/>
        <v>0</v>
      </c>
      <c r="CG360" s="912">
        <f t="shared" si="289"/>
        <v>0</v>
      </c>
      <c r="CH360" s="912">
        <f t="shared" si="289"/>
        <v>0</v>
      </c>
      <c r="CI360" s="913">
        <f t="shared" si="289"/>
        <v>0</v>
      </c>
    </row>
    <row r="361" spans="2:89" ht="15" thickBot="1" x14ac:dyDescent="0.25">
      <c r="B361" s="1021" t="s">
        <v>678</v>
      </c>
      <c r="C361" s="1022" t="s">
        <v>501</v>
      </c>
      <c r="D361" s="1023" t="s">
        <v>679</v>
      </c>
      <c r="E361" s="1022" t="s">
        <v>141</v>
      </c>
      <c r="F361" s="1018">
        <v>2</v>
      </c>
      <c r="G361" s="911">
        <f t="shared" ref="G361:AL361" si="290">G304-G315</f>
        <v>0</v>
      </c>
      <c r="H361" s="911">
        <f t="shared" si="290"/>
        <v>0</v>
      </c>
      <c r="I361" s="911">
        <f t="shared" si="290"/>
        <v>0</v>
      </c>
      <c r="J361" s="911">
        <f t="shared" si="290"/>
        <v>0</v>
      </c>
      <c r="K361" s="911">
        <f t="shared" si="290"/>
        <v>0</v>
      </c>
      <c r="L361" s="911">
        <f t="shared" si="290"/>
        <v>0</v>
      </c>
      <c r="M361" s="911">
        <f t="shared" si="290"/>
        <v>0</v>
      </c>
      <c r="N361" s="911">
        <f t="shared" si="290"/>
        <v>0</v>
      </c>
      <c r="O361" s="911">
        <f t="shared" si="290"/>
        <v>0</v>
      </c>
      <c r="P361" s="911">
        <f t="shared" si="290"/>
        <v>0</v>
      </c>
      <c r="Q361" s="911">
        <f t="shared" si="290"/>
        <v>0</v>
      </c>
      <c r="R361" s="911">
        <f t="shared" si="290"/>
        <v>0</v>
      </c>
      <c r="S361" s="911">
        <f t="shared" si="290"/>
        <v>0</v>
      </c>
      <c r="T361" s="911">
        <f t="shared" si="290"/>
        <v>0</v>
      </c>
      <c r="U361" s="911">
        <f t="shared" si="290"/>
        <v>0</v>
      </c>
      <c r="V361" s="911">
        <f t="shared" si="290"/>
        <v>0</v>
      </c>
      <c r="W361" s="911">
        <f t="shared" si="290"/>
        <v>0</v>
      </c>
      <c r="X361" s="911">
        <f t="shared" si="290"/>
        <v>0</v>
      </c>
      <c r="Y361" s="911">
        <f t="shared" si="290"/>
        <v>0</v>
      </c>
      <c r="Z361" s="911">
        <f t="shared" si="290"/>
        <v>0</v>
      </c>
      <c r="AA361" s="911">
        <f t="shared" si="290"/>
        <v>0</v>
      </c>
      <c r="AB361" s="911">
        <f t="shared" si="290"/>
        <v>0</v>
      </c>
      <c r="AC361" s="911">
        <f t="shared" si="290"/>
        <v>0</v>
      </c>
      <c r="AD361" s="911">
        <f t="shared" si="290"/>
        <v>0</v>
      </c>
      <c r="AE361" s="911">
        <f t="shared" si="290"/>
        <v>0</v>
      </c>
      <c r="AF361" s="911">
        <f t="shared" si="290"/>
        <v>0</v>
      </c>
      <c r="AG361" s="911">
        <f t="shared" si="290"/>
        <v>0</v>
      </c>
      <c r="AH361" s="911">
        <f t="shared" si="290"/>
        <v>0</v>
      </c>
      <c r="AI361" s="911">
        <f t="shared" si="290"/>
        <v>0</v>
      </c>
      <c r="AJ361" s="911">
        <f t="shared" si="290"/>
        <v>0</v>
      </c>
      <c r="AK361" s="911">
        <f t="shared" si="290"/>
        <v>0</v>
      </c>
      <c r="AL361" s="911">
        <f t="shared" si="290"/>
        <v>0</v>
      </c>
      <c r="AM361" s="911">
        <f t="shared" ref="AM361:BR361" si="291">AM304-AM315</f>
        <v>0</v>
      </c>
      <c r="AN361" s="911">
        <f t="shared" si="291"/>
        <v>0</v>
      </c>
      <c r="AO361" s="911">
        <f t="shared" si="291"/>
        <v>0</v>
      </c>
      <c r="AP361" s="911">
        <f t="shared" si="291"/>
        <v>0</v>
      </c>
      <c r="AQ361" s="911">
        <f t="shared" si="291"/>
        <v>0</v>
      </c>
      <c r="AR361" s="911">
        <f t="shared" si="291"/>
        <v>0</v>
      </c>
      <c r="AS361" s="911">
        <f t="shared" si="291"/>
        <v>0</v>
      </c>
      <c r="AT361" s="911">
        <f t="shared" si="291"/>
        <v>0</v>
      </c>
      <c r="AU361" s="911">
        <f t="shared" si="291"/>
        <v>0</v>
      </c>
      <c r="AV361" s="911">
        <f t="shared" si="291"/>
        <v>0</v>
      </c>
      <c r="AW361" s="911">
        <f t="shared" si="291"/>
        <v>0</v>
      </c>
      <c r="AX361" s="911">
        <f t="shared" si="291"/>
        <v>0</v>
      </c>
      <c r="AY361" s="911">
        <f t="shared" si="291"/>
        <v>0</v>
      </c>
      <c r="AZ361" s="911">
        <f t="shared" si="291"/>
        <v>0</v>
      </c>
      <c r="BA361" s="911">
        <f t="shared" si="291"/>
        <v>0</v>
      </c>
      <c r="BB361" s="911">
        <f t="shared" si="291"/>
        <v>0</v>
      </c>
      <c r="BC361" s="911">
        <f t="shared" si="291"/>
        <v>0</v>
      </c>
      <c r="BD361" s="911">
        <f t="shared" si="291"/>
        <v>0</v>
      </c>
      <c r="BE361" s="911">
        <f t="shared" si="291"/>
        <v>0</v>
      </c>
      <c r="BF361" s="911">
        <f t="shared" si="291"/>
        <v>0</v>
      </c>
      <c r="BG361" s="911">
        <f t="shared" si="291"/>
        <v>0</v>
      </c>
      <c r="BH361" s="911">
        <f t="shared" si="291"/>
        <v>0</v>
      </c>
      <c r="BI361" s="911">
        <f t="shared" si="291"/>
        <v>0</v>
      </c>
      <c r="BJ361" s="911">
        <f t="shared" si="291"/>
        <v>0</v>
      </c>
      <c r="BK361" s="911">
        <f t="shared" si="291"/>
        <v>0</v>
      </c>
      <c r="BL361" s="911">
        <f t="shared" si="291"/>
        <v>0</v>
      </c>
      <c r="BM361" s="911">
        <f t="shared" si="291"/>
        <v>0</v>
      </c>
      <c r="BN361" s="911">
        <f t="shared" si="291"/>
        <v>0</v>
      </c>
      <c r="BO361" s="911">
        <f t="shared" si="291"/>
        <v>0</v>
      </c>
      <c r="BP361" s="911">
        <f t="shared" si="291"/>
        <v>0</v>
      </c>
      <c r="BQ361" s="911">
        <f t="shared" si="291"/>
        <v>0</v>
      </c>
      <c r="BR361" s="911">
        <f t="shared" si="291"/>
        <v>0</v>
      </c>
      <c r="BS361" s="911">
        <f t="shared" ref="BS361:CI361" si="292">BS304-BS315</f>
        <v>0</v>
      </c>
      <c r="BT361" s="911">
        <f t="shared" si="292"/>
        <v>0</v>
      </c>
      <c r="BU361" s="911">
        <f t="shared" si="292"/>
        <v>0</v>
      </c>
      <c r="BV361" s="911">
        <f t="shared" si="292"/>
        <v>0</v>
      </c>
      <c r="BW361" s="911">
        <f t="shared" si="292"/>
        <v>0</v>
      </c>
      <c r="BX361" s="911">
        <f t="shared" si="292"/>
        <v>0</v>
      </c>
      <c r="BY361" s="911">
        <f t="shared" si="292"/>
        <v>0</v>
      </c>
      <c r="BZ361" s="911">
        <f t="shared" si="292"/>
        <v>0</v>
      </c>
      <c r="CA361" s="911">
        <f t="shared" si="292"/>
        <v>0</v>
      </c>
      <c r="CB361" s="911">
        <f t="shared" si="292"/>
        <v>0</v>
      </c>
      <c r="CC361" s="911">
        <f t="shared" si="292"/>
        <v>0</v>
      </c>
      <c r="CD361" s="911">
        <f t="shared" si="292"/>
        <v>0</v>
      </c>
      <c r="CE361" s="911">
        <f t="shared" si="292"/>
        <v>0</v>
      </c>
      <c r="CF361" s="911">
        <f t="shared" si="292"/>
        <v>0</v>
      </c>
      <c r="CG361" s="911">
        <f t="shared" si="292"/>
        <v>0</v>
      </c>
      <c r="CH361" s="911">
        <f t="shared" si="292"/>
        <v>0</v>
      </c>
      <c r="CI361" s="911">
        <f t="shared" si="292"/>
        <v>0</v>
      </c>
    </row>
    <row r="362" spans="2:89" x14ac:dyDescent="0.2">
      <c r="B362" s="1112" t="s">
        <v>680</v>
      </c>
      <c r="C362" s="1113" t="s">
        <v>300</v>
      </c>
      <c r="D362" s="1114" t="s">
        <v>681</v>
      </c>
      <c r="E362" s="1113" t="s">
        <v>141</v>
      </c>
      <c r="F362" s="1115">
        <v>2</v>
      </c>
      <c r="G362" s="918">
        <f>G360-G359</f>
        <v>2.17</v>
      </c>
      <c r="H362" s="918">
        <f t="shared" ref="H362:BS362" si="293">H360-H359</f>
        <v>2.5500000000000016</v>
      </c>
      <c r="I362" s="918">
        <f t="shared" si="293"/>
        <v>3.0520000000000005</v>
      </c>
      <c r="J362" s="918">
        <f t="shared" si="293"/>
        <v>1.4318999999999997</v>
      </c>
      <c r="K362" s="918">
        <f t="shared" si="293"/>
        <v>1.8358999999999996</v>
      </c>
      <c r="L362" s="918">
        <f t="shared" si="293"/>
        <v>2.091899999999999</v>
      </c>
      <c r="M362" s="919">
        <f t="shared" si="293"/>
        <v>0.56089999999999929</v>
      </c>
      <c r="N362" s="919">
        <f t="shared" si="293"/>
        <v>0.53889999999999993</v>
      </c>
      <c r="O362" s="919">
        <f t="shared" si="293"/>
        <v>0.45190000000000075</v>
      </c>
      <c r="P362" s="919">
        <f t="shared" si="293"/>
        <v>0.45090000000000041</v>
      </c>
      <c r="Q362" s="919">
        <f t="shared" si="293"/>
        <v>0.4739000000000001</v>
      </c>
      <c r="R362" s="919">
        <f t="shared" si="293"/>
        <v>-0.37109999999999965</v>
      </c>
      <c r="S362" s="919">
        <f t="shared" si="293"/>
        <v>-0.35510000000000053</v>
      </c>
      <c r="T362" s="919">
        <f t="shared" si="293"/>
        <v>-0.41910000000000075</v>
      </c>
      <c r="U362" s="919">
        <f t="shared" si="293"/>
        <v>-0.3841000000000015</v>
      </c>
      <c r="V362" s="919">
        <f t="shared" si="293"/>
        <v>-0.38310000000000116</v>
      </c>
      <c r="W362" s="919">
        <f t="shared" si="293"/>
        <v>-0.3501000000000008</v>
      </c>
      <c r="X362" s="919">
        <f t="shared" si="293"/>
        <v>-0.36510000000000137</v>
      </c>
      <c r="Y362" s="919">
        <f t="shared" si="293"/>
        <v>-0.36410000000000103</v>
      </c>
      <c r="Z362" s="919">
        <f t="shared" si="293"/>
        <v>-0.32810000000000145</v>
      </c>
      <c r="AA362" s="919">
        <f t="shared" si="293"/>
        <v>-0.33310000000000134</v>
      </c>
      <c r="AB362" s="919">
        <f t="shared" si="293"/>
        <v>-0.37510000000000199</v>
      </c>
      <c r="AC362" s="919">
        <f t="shared" si="293"/>
        <v>-0.42410000000000236</v>
      </c>
      <c r="AD362" s="919">
        <f t="shared" si="293"/>
        <v>-0.40110000000000179</v>
      </c>
      <c r="AE362" s="919">
        <f t="shared" si="293"/>
        <v>-0.40210000000000123</v>
      </c>
      <c r="AF362" s="919">
        <f t="shared" si="293"/>
        <v>-0.41410000000000169</v>
      </c>
      <c r="AG362" s="919">
        <f t="shared" si="293"/>
        <v>-0.40310000000000246</v>
      </c>
      <c r="AH362" s="919">
        <f t="shared" si="293"/>
        <v>-0.4301000000000017</v>
      </c>
      <c r="AI362" s="919">
        <f t="shared" si="293"/>
        <v>-0.44210000000000216</v>
      </c>
      <c r="AJ362" s="919">
        <f t="shared" si="293"/>
        <v>-0.41910000000000247</v>
      </c>
      <c r="AK362" s="919">
        <f t="shared" si="293"/>
        <v>-0.43510000000000248</v>
      </c>
      <c r="AL362" s="919">
        <f t="shared" si="293"/>
        <v>0</v>
      </c>
      <c r="AM362" s="919">
        <f t="shared" si="293"/>
        <v>0</v>
      </c>
      <c r="AN362" s="919">
        <f t="shared" si="293"/>
        <v>0</v>
      </c>
      <c r="AO362" s="919">
        <f t="shared" si="293"/>
        <v>0</v>
      </c>
      <c r="AP362" s="919">
        <f t="shared" si="293"/>
        <v>0</v>
      </c>
      <c r="AQ362" s="919">
        <f t="shared" si="293"/>
        <v>0</v>
      </c>
      <c r="AR362" s="919">
        <f t="shared" si="293"/>
        <v>0</v>
      </c>
      <c r="AS362" s="919">
        <f t="shared" si="293"/>
        <v>0</v>
      </c>
      <c r="AT362" s="919">
        <f t="shared" si="293"/>
        <v>0</v>
      </c>
      <c r="AU362" s="919">
        <f t="shared" si="293"/>
        <v>0</v>
      </c>
      <c r="AV362" s="919">
        <f t="shared" si="293"/>
        <v>0</v>
      </c>
      <c r="AW362" s="919">
        <f t="shared" si="293"/>
        <v>0</v>
      </c>
      <c r="AX362" s="919">
        <f t="shared" si="293"/>
        <v>0</v>
      </c>
      <c r="AY362" s="919">
        <f t="shared" si="293"/>
        <v>0</v>
      </c>
      <c r="AZ362" s="919">
        <f t="shared" si="293"/>
        <v>0</v>
      </c>
      <c r="BA362" s="919">
        <f t="shared" si="293"/>
        <v>0</v>
      </c>
      <c r="BB362" s="919">
        <f t="shared" si="293"/>
        <v>0</v>
      </c>
      <c r="BC362" s="919">
        <f t="shared" si="293"/>
        <v>0</v>
      </c>
      <c r="BD362" s="919">
        <f t="shared" si="293"/>
        <v>0</v>
      </c>
      <c r="BE362" s="919">
        <f t="shared" si="293"/>
        <v>0</v>
      </c>
      <c r="BF362" s="919">
        <f t="shared" si="293"/>
        <v>0</v>
      </c>
      <c r="BG362" s="919">
        <f t="shared" si="293"/>
        <v>0</v>
      </c>
      <c r="BH362" s="919">
        <f t="shared" si="293"/>
        <v>0</v>
      </c>
      <c r="BI362" s="919">
        <f t="shared" si="293"/>
        <v>0</v>
      </c>
      <c r="BJ362" s="919">
        <f t="shared" si="293"/>
        <v>0</v>
      </c>
      <c r="BK362" s="919">
        <f t="shared" si="293"/>
        <v>0</v>
      </c>
      <c r="BL362" s="919">
        <f t="shared" si="293"/>
        <v>0</v>
      </c>
      <c r="BM362" s="919">
        <f t="shared" si="293"/>
        <v>0</v>
      </c>
      <c r="BN362" s="919">
        <f t="shared" si="293"/>
        <v>0</v>
      </c>
      <c r="BO362" s="919">
        <f t="shared" si="293"/>
        <v>0</v>
      </c>
      <c r="BP362" s="919">
        <f t="shared" si="293"/>
        <v>0</v>
      </c>
      <c r="BQ362" s="919">
        <f t="shared" si="293"/>
        <v>0</v>
      </c>
      <c r="BR362" s="919">
        <f t="shared" si="293"/>
        <v>0</v>
      </c>
      <c r="BS362" s="919">
        <f t="shared" si="293"/>
        <v>0</v>
      </c>
      <c r="BT362" s="919">
        <f t="shared" ref="BT362:CI362" si="294">BT360-BT359</f>
        <v>0</v>
      </c>
      <c r="BU362" s="919">
        <f t="shared" si="294"/>
        <v>0</v>
      </c>
      <c r="BV362" s="919">
        <f t="shared" si="294"/>
        <v>0</v>
      </c>
      <c r="BW362" s="919">
        <f t="shared" si="294"/>
        <v>0</v>
      </c>
      <c r="BX362" s="919">
        <f t="shared" si="294"/>
        <v>0</v>
      </c>
      <c r="BY362" s="919">
        <f t="shared" si="294"/>
        <v>0</v>
      </c>
      <c r="BZ362" s="919">
        <f t="shared" si="294"/>
        <v>0</v>
      </c>
      <c r="CA362" s="919">
        <f t="shared" si="294"/>
        <v>0</v>
      </c>
      <c r="CB362" s="919">
        <f t="shared" si="294"/>
        <v>0</v>
      </c>
      <c r="CC362" s="919">
        <f t="shared" si="294"/>
        <v>0</v>
      </c>
      <c r="CD362" s="919">
        <f t="shared" si="294"/>
        <v>0</v>
      </c>
      <c r="CE362" s="919">
        <f t="shared" si="294"/>
        <v>0</v>
      </c>
      <c r="CF362" s="919">
        <f t="shared" si="294"/>
        <v>0</v>
      </c>
      <c r="CG362" s="919">
        <f t="shared" si="294"/>
        <v>0</v>
      </c>
      <c r="CH362" s="919">
        <f t="shared" si="294"/>
        <v>0</v>
      </c>
      <c r="CI362" s="920">
        <f t="shared" si="294"/>
        <v>0</v>
      </c>
    </row>
    <row r="365" spans="2:89" ht="15" x14ac:dyDescent="0.2">
      <c r="B365" s="1116" t="s">
        <v>691</v>
      </c>
      <c r="C365" s="1117"/>
      <c r="D365" s="1117"/>
      <c r="E365" s="1117"/>
      <c r="F365" s="1117"/>
      <c r="G365" s="1117"/>
      <c r="H365" s="1117"/>
      <c r="I365" s="1117"/>
      <c r="J365" s="1117"/>
      <c r="K365" s="1117"/>
      <c r="L365" s="1117"/>
      <c r="M365" s="1117"/>
      <c r="N365" s="1117"/>
      <c r="O365" s="1117"/>
      <c r="P365" s="1117"/>
      <c r="Q365" s="1117"/>
      <c r="R365" s="1117"/>
      <c r="S365" s="1117"/>
      <c r="T365" s="1117"/>
      <c r="U365" s="1117"/>
      <c r="V365" s="1117"/>
      <c r="W365" s="1117"/>
      <c r="X365" s="1117"/>
      <c r="Y365" s="1117"/>
      <c r="Z365" s="1117"/>
      <c r="AA365" s="1117"/>
      <c r="AB365" s="1117"/>
      <c r="AC365" s="1117"/>
      <c r="AD365" s="1117"/>
      <c r="AE365" s="1117"/>
      <c r="AF365" s="1117"/>
      <c r="AG365" s="1117"/>
      <c r="AH365" s="1117"/>
      <c r="AI365" s="1117"/>
      <c r="AJ365" s="1117"/>
      <c r="AK365" s="1117"/>
      <c r="AL365" s="1117"/>
      <c r="AM365" s="1117"/>
      <c r="AN365" s="1117"/>
      <c r="AO365" s="1117"/>
      <c r="AP365" s="1117"/>
      <c r="AQ365" s="1117"/>
      <c r="AR365" s="1117"/>
      <c r="AS365" s="1117"/>
      <c r="AT365" s="1117"/>
      <c r="AU365" s="1117"/>
      <c r="AV365" s="1117"/>
      <c r="AW365" s="1117"/>
      <c r="AX365" s="1117"/>
      <c r="AY365" s="1117"/>
      <c r="AZ365" s="1117"/>
      <c r="BA365" s="1117"/>
      <c r="BB365" s="1117"/>
      <c r="BC365" s="1117"/>
      <c r="BD365" s="1117"/>
      <c r="BE365" s="1117"/>
      <c r="BF365" s="1117"/>
      <c r="BG365" s="1117"/>
      <c r="BH365" s="1117"/>
      <c r="BI365" s="1117"/>
      <c r="BJ365" s="1117"/>
      <c r="BK365" s="1117"/>
      <c r="BL365" s="1117"/>
      <c r="BM365" s="1117"/>
      <c r="BN365" s="1117"/>
      <c r="BO365" s="1117"/>
      <c r="BP365" s="1117"/>
      <c r="BQ365" s="1117"/>
      <c r="BR365" s="1117"/>
      <c r="BS365" s="1117"/>
      <c r="BT365" s="1117"/>
      <c r="BU365" s="1117"/>
      <c r="BV365" s="1117"/>
      <c r="BW365" s="1117"/>
      <c r="BX365" s="1117"/>
      <c r="BY365" s="1117"/>
      <c r="BZ365" s="1117"/>
      <c r="CA365" s="1117"/>
      <c r="CB365" s="1117"/>
      <c r="CC365" s="1117"/>
      <c r="CD365" s="1117"/>
      <c r="CE365" s="1117"/>
      <c r="CF365" s="1117"/>
      <c r="CG365" s="1117"/>
      <c r="CH365" s="1117"/>
      <c r="CI365" s="1118"/>
    </row>
    <row r="366" spans="2:89" x14ac:dyDescent="0.2">
      <c r="B366" s="1119"/>
      <c r="C366" s="1120"/>
      <c r="D366" s="1120"/>
      <c r="E366" s="1120"/>
      <c r="F366" s="1120"/>
      <c r="G366" s="1120"/>
      <c r="H366" s="1120"/>
      <c r="I366" s="1120"/>
      <c r="J366" s="1120"/>
      <c r="K366" s="1120"/>
      <c r="L366" s="1120"/>
      <c r="M366" s="1120"/>
      <c r="N366" s="1120"/>
      <c r="O366" s="1120"/>
      <c r="P366" s="1120"/>
      <c r="Q366" s="1120"/>
      <c r="R366" s="1120"/>
      <c r="S366" s="1120"/>
      <c r="T366" s="1120"/>
      <c r="U366" s="1120"/>
      <c r="V366" s="1120"/>
      <c r="W366" s="1120"/>
      <c r="X366" s="1120"/>
      <c r="Y366" s="1120"/>
      <c r="Z366" s="1120"/>
      <c r="AA366" s="1120"/>
      <c r="AB366" s="1120"/>
      <c r="AC366" s="1120"/>
      <c r="AD366" s="1120"/>
      <c r="AE366" s="1120"/>
      <c r="AF366" s="1120"/>
      <c r="AG366" s="1120"/>
      <c r="AH366" s="1120"/>
      <c r="AI366" s="1120"/>
      <c r="AJ366" s="1120"/>
      <c r="AK366" s="1120"/>
      <c r="AL366" s="1120"/>
      <c r="AM366" s="1120"/>
      <c r="AN366" s="1120"/>
      <c r="AO366" s="1120"/>
      <c r="AP366" s="1120"/>
      <c r="AQ366" s="1120"/>
      <c r="AR366" s="1120"/>
      <c r="AS366" s="1120"/>
      <c r="AT366" s="1120"/>
      <c r="AU366" s="1120"/>
      <c r="AV366" s="1120"/>
      <c r="AW366" s="1120"/>
      <c r="AX366" s="1120"/>
      <c r="AY366" s="1120"/>
      <c r="AZ366" s="1120"/>
      <c r="BA366" s="1120"/>
      <c r="BB366" s="1120"/>
      <c r="BC366" s="1120"/>
      <c r="BD366" s="1120"/>
      <c r="BE366" s="1120"/>
      <c r="BF366" s="1120"/>
      <c r="BG366" s="1120"/>
      <c r="BH366" s="1120"/>
      <c r="BI366" s="1120"/>
      <c r="BJ366" s="1120"/>
      <c r="BK366" s="1120"/>
      <c r="BL366" s="1120"/>
      <c r="BM366" s="1120"/>
      <c r="BN366" s="1120"/>
      <c r="BO366" s="1120"/>
      <c r="BP366" s="1120"/>
      <c r="BQ366" s="1120"/>
      <c r="BR366" s="1120"/>
      <c r="BS366" s="1120"/>
      <c r="BT366" s="1120"/>
      <c r="BU366" s="1120"/>
      <c r="BV366" s="1120"/>
      <c r="BW366" s="1120"/>
      <c r="BX366" s="1120"/>
      <c r="BY366" s="1120"/>
      <c r="BZ366" s="1120"/>
      <c r="CA366" s="1120"/>
      <c r="CB366" s="1120"/>
      <c r="CC366" s="1120"/>
      <c r="CD366" s="1120"/>
      <c r="CE366" s="1120"/>
      <c r="CF366" s="1120"/>
      <c r="CG366" s="1120"/>
      <c r="CH366" s="1120"/>
      <c r="CI366" s="1121"/>
    </row>
    <row r="367" spans="2:89" x14ac:dyDescent="0.2">
      <c r="B367" s="1119" t="s">
        <v>692</v>
      </c>
      <c r="C367" s="1120"/>
      <c r="D367" s="1120"/>
      <c r="E367" s="1120"/>
      <c r="F367" s="1120"/>
      <c r="G367" s="1122" t="s">
        <v>113</v>
      </c>
      <c r="H367" s="1122" t="s">
        <v>114</v>
      </c>
      <c r="I367" s="1122" t="s">
        <v>115</v>
      </c>
      <c r="J367" s="1122" t="s">
        <v>116</v>
      </c>
      <c r="K367" s="1122" t="s">
        <v>117</v>
      </c>
      <c r="L367" s="1122" t="s">
        <v>118</v>
      </c>
      <c r="M367" s="1122" t="s">
        <v>119</v>
      </c>
      <c r="N367" s="1122" t="s">
        <v>120</v>
      </c>
      <c r="O367" s="1122" t="s">
        <v>121</v>
      </c>
      <c r="P367" s="1122" t="s">
        <v>122</v>
      </c>
      <c r="Q367" s="1122" t="s">
        <v>123</v>
      </c>
      <c r="R367" s="1122" t="s">
        <v>124</v>
      </c>
      <c r="S367" s="1122" t="s">
        <v>153</v>
      </c>
      <c r="T367" s="1122" t="s">
        <v>154</v>
      </c>
      <c r="U367" s="1122" t="s">
        <v>155</v>
      </c>
      <c r="V367" s="1122" t="s">
        <v>156</v>
      </c>
      <c r="W367" s="1122" t="s">
        <v>125</v>
      </c>
      <c r="X367" s="1122" t="s">
        <v>157</v>
      </c>
      <c r="Y367" s="1122" t="s">
        <v>158</v>
      </c>
      <c r="Z367" s="1122" t="s">
        <v>159</v>
      </c>
      <c r="AA367" s="1122" t="s">
        <v>160</v>
      </c>
      <c r="AB367" s="1122" t="s">
        <v>126</v>
      </c>
      <c r="AC367" s="1122" t="s">
        <v>161</v>
      </c>
      <c r="AD367" s="1122" t="s">
        <v>162</v>
      </c>
      <c r="AE367" s="1122" t="s">
        <v>163</v>
      </c>
      <c r="AF367" s="1122" t="s">
        <v>164</v>
      </c>
      <c r="AG367" s="1122" t="s">
        <v>127</v>
      </c>
      <c r="AH367" s="1122" t="s">
        <v>165</v>
      </c>
      <c r="AI367" s="1122" t="s">
        <v>166</v>
      </c>
      <c r="AJ367" s="1122" t="s">
        <v>167</v>
      </c>
      <c r="AK367" s="1122" t="s">
        <v>168</v>
      </c>
      <c r="AL367" s="1122" t="s">
        <v>128</v>
      </c>
      <c r="AM367" s="1122" t="s">
        <v>169</v>
      </c>
      <c r="AN367" s="1122" t="s">
        <v>170</v>
      </c>
      <c r="AO367" s="1122" t="s">
        <v>171</v>
      </c>
      <c r="AP367" s="1122" t="s">
        <v>172</v>
      </c>
      <c r="AQ367" s="1122" t="s">
        <v>129</v>
      </c>
      <c r="AR367" s="1122" t="s">
        <v>173</v>
      </c>
      <c r="AS367" s="1122" t="s">
        <v>174</v>
      </c>
      <c r="AT367" s="1122" t="s">
        <v>175</v>
      </c>
      <c r="AU367" s="1122" t="s">
        <v>176</v>
      </c>
      <c r="AV367" s="1122" t="s">
        <v>130</v>
      </c>
      <c r="AW367" s="1122" t="s">
        <v>177</v>
      </c>
      <c r="AX367" s="1122" t="s">
        <v>178</v>
      </c>
      <c r="AY367" s="1122" t="s">
        <v>179</v>
      </c>
      <c r="AZ367" s="1122" t="s">
        <v>180</v>
      </c>
      <c r="BA367" s="1122" t="s">
        <v>131</v>
      </c>
      <c r="BB367" s="1122" t="s">
        <v>181</v>
      </c>
      <c r="BC367" s="1122" t="s">
        <v>182</v>
      </c>
      <c r="BD367" s="1122" t="s">
        <v>183</v>
      </c>
      <c r="BE367" s="1122" t="s">
        <v>184</v>
      </c>
      <c r="BF367" s="1122" t="s">
        <v>132</v>
      </c>
      <c r="BG367" s="1122" t="s">
        <v>185</v>
      </c>
      <c r="BH367" s="1122" t="s">
        <v>186</v>
      </c>
      <c r="BI367" s="1122" t="s">
        <v>187</v>
      </c>
      <c r="BJ367" s="1122" t="s">
        <v>188</v>
      </c>
      <c r="BK367" s="1122" t="s">
        <v>133</v>
      </c>
      <c r="BL367" s="1122" t="s">
        <v>189</v>
      </c>
      <c r="BM367" s="1122" t="s">
        <v>190</v>
      </c>
      <c r="BN367" s="1122" t="s">
        <v>191</v>
      </c>
      <c r="BO367" s="1122" t="s">
        <v>192</v>
      </c>
      <c r="BP367" s="1122" t="s">
        <v>134</v>
      </c>
      <c r="BQ367" s="1122" t="s">
        <v>193</v>
      </c>
      <c r="BR367" s="1122" t="s">
        <v>194</v>
      </c>
      <c r="BS367" s="1122" t="s">
        <v>195</v>
      </c>
      <c r="BT367" s="1122" t="s">
        <v>196</v>
      </c>
      <c r="BU367" s="1122" t="s">
        <v>135</v>
      </c>
      <c r="BV367" s="1122" t="s">
        <v>197</v>
      </c>
      <c r="BW367" s="1122" t="s">
        <v>198</v>
      </c>
      <c r="BX367" s="1122" t="s">
        <v>199</v>
      </c>
      <c r="BY367" s="1122" t="s">
        <v>200</v>
      </c>
      <c r="BZ367" s="1122" t="s">
        <v>136</v>
      </c>
      <c r="CA367" s="1122" t="s">
        <v>201</v>
      </c>
      <c r="CB367" s="1122" t="s">
        <v>202</v>
      </c>
      <c r="CC367" s="1122" t="s">
        <v>203</v>
      </c>
      <c r="CD367" s="1122" t="s">
        <v>204</v>
      </c>
      <c r="CE367" s="1122" t="s">
        <v>137</v>
      </c>
      <c r="CF367" s="1122" t="s">
        <v>205</v>
      </c>
      <c r="CG367" s="1122" t="s">
        <v>206</v>
      </c>
      <c r="CH367" s="1122" t="s">
        <v>207</v>
      </c>
      <c r="CI367" s="1123" t="s">
        <v>208</v>
      </c>
    </row>
    <row r="368" spans="2:89" x14ac:dyDescent="0.2">
      <c r="B368" s="1119"/>
      <c r="C368" s="1120" t="s">
        <v>693</v>
      </c>
      <c r="D368" s="1120"/>
      <c r="E368" s="1120" t="s">
        <v>141</v>
      </c>
      <c r="F368" s="1120">
        <v>2</v>
      </c>
      <c r="G368" s="1124">
        <f t="shared" ref="G368:AL368" si="295">G46-G57</f>
        <v>0.47000000000000003</v>
      </c>
      <c r="H368" s="1124">
        <f t="shared" si="295"/>
        <v>0.62</v>
      </c>
      <c r="I368" s="1124">
        <f t="shared" si="295"/>
        <v>0.59500000000000008</v>
      </c>
      <c r="J368" s="1124">
        <f t="shared" si="295"/>
        <v>0.59</v>
      </c>
      <c r="K368" s="1124">
        <f t="shared" si="295"/>
        <v>0.91999999999999993</v>
      </c>
      <c r="L368" s="1124">
        <f t="shared" si="295"/>
        <v>0.95</v>
      </c>
      <c r="M368" s="1124">
        <f t="shared" si="295"/>
        <v>0.98</v>
      </c>
      <c r="N368" s="1124">
        <f t="shared" si="295"/>
        <v>1.01</v>
      </c>
      <c r="O368" s="1124">
        <f t="shared" si="295"/>
        <v>1.02</v>
      </c>
      <c r="P368" s="1124">
        <f t="shared" si="295"/>
        <v>1.02</v>
      </c>
      <c r="Q368" s="1124">
        <f t="shared" si="295"/>
        <v>1.02</v>
      </c>
      <c r="R368" s="1124">
        <f t="shared" si="295"/>
        <v>1.02</v>
      </c>
      <c r="S368" s="1124">
        <f t="shared" si="295"/>
        <v>1.03</v>
      </c>
      <c r="T368" s="1124">
        <f t="shared" si="295"/>
        <v>1.03</v>
      </c>
      <c r="U368" s="1124">
        <f t="shared" si="295"/>
        <v>1.03</v>
      </c>
      <c r="V368" s="1124">
        <f t="shared" si="295"/>
        <v>1.04</v>
      </c>
      <c r="W368" s="1124">
        <f t="shared" si="295"/>
        <v>1.04</v>
      </c>
      <c r="X368" s="1124">
        <f t="shared" si="295"/>
        <v>1.04</v>
      </c>
      <c r="Y368" s="1124">
        <f t="shared" si="295"/>
        <v>1.05</v>
      </c>
      <c r="Z368" s="1124">
        <f t="shared" si="295"/>
        <v>1.05</v>
      </c>
      <c r="AA368" s="1124">
        <f t="shared" si="295"/>
        <v>1.05</v>
      </c>
      <c r="AB368" s="1124">
        <f t="shared" si="295"/>
        <v>1.05</v>
      </c>
      <c r="AC368" s="1124">
        <f t="shared" si="295"/>
        <v>1.06</v>
      </c>
      <c r="AD368" s="1124">
        <f t="shared" si="295"/>
        <v>1.06</v>
      </c>
      <c r="AE368" s="1124">
        <f t="shared" si="295"/>
        <v>1.06</v>
      </c>
      <c r="AF368" s="1124">
        <f t="shared" si="295"/>
        <v>1.07</v>
      </c>
      <c r="AG368" s="1124">
        <f t="shared" si="295"/>
        <v>1.07</v>
      </c>
      <c r="AH368" s="1124">
        <f t="shared" si="295"/>
        <v>1.07</v>
      </c>
      <c r="AI368" s="1124">
        <f t="shared" si="295"/>
        <v>1.08</v>
      </c>
      <c r="AJ368" s="1124">
        <f t="shared" si="295"/>
        <v>1.08</v>
      </c>
      <c r="AK368" s="1124">
        <f t="shared" si="295"/>
        <v>1.08</v>
      </c>
      <c r="AL368" s="1124">
        <f t="shared" si="295"/>
        <v>0</v>
      </c>
      <c r="AM368" s="1124">
        <f t="shared" ref="AM368:BR368" si="296">AM46-AM57</f>
        <v>0</v>
      </c>
      <c r="AN368" s="1124">
        <f t="shared" si="296"/>
        <v>0</v>
      </c>
      <c r="AO368" s="1124">
        <f t="shared" si="296"/>
        <v>0</v>
      </c>
      <c r="AP368" s="1124">
        <f t="shared" si="296"/>
        <v>0</v>
      </c>
      <c r="AQ368" s="1124">
        <f t="shared" si="296"/>
        <v>0</v>
      </c>
      <c r="AR368" s="1124">
        <f t="shared" si="296"/>
        <v>0</v>
      </c>
      <c r="AS368" s="1124">
        <f t="shared" si="296"/>
        <v>0</v>
      </c>
      <c r="AT368" s="1124">
        <f t="shared" si="296"/>
        <v>0</v>
      </c>
      <c r="AU368" s="1124">
        <f t="shared" si="296"/>
        <v>0</v>
      </c>
      <c r="AV368" s="1124">
        <f t="shared" si="296"/>
        <v>0</v>
      </c>
      <c r="AW368" s="1124">
        <f t="shared" si="296"/>
        <v>0</v>
      </c>
      <c r="AX368" s="1124">
        <f t="shared" si="296"/>
        <v>0</v>
      </c>
      <c r="AY368" s="1124">
        <f t="shared" si="296"/>
        <v>0</v>
      </c>
      <c r="AZ368" s="1124">
        <f t="shared" si="296"/>
        <v>0</v>
      </c>
      <c r="BA368" s="1124">
        <f t="shared" si="296"/>
        <v>0</v>
      </c>
      <c r="BB368" s="1124">
        <f t="shared" si="296"/>
        <v>0</v>
      </c>
      <c r="BC368" s="1124">
        <f t="shared" si="296"/>
        <v>0</v>
      </c>
      <c r="BD368" s="1124">
        <f t="shared" si="296"/>
        <v>0</v>
      </c>
      <c r="BE368" s="1124">
        <f t="shared" si="296"/>
        <v>0</v>
      </c>
      <c r="BF368" s="1124">
        <f t="shared" si="296"/>
        <v>0</v>
      </c>
      <c r="BG368" s="1124">
        <f t="shared" si="296"/>
        <v>0</v>
      </c>
      <c r="BH368" s="1124">
        <f t="shared" si="296"/>
        <v>0</v>
      </c>
      <c r="BI368" s="1124">
        <f t="shared" si="296"/>
        <v>0</v>
      </c>
      <c r="BJ368" s="1124">
        <f t="shared" si="296"/>
        <v>0</v>
      </c>
      <c r="BK368" s="1124">
        <f t="shared" si="296"/>
        <v>0</v>
      </c>
      <c r="BL368" s="1124">
        <f t="shared" si="296"/>
        <v>0</v>
      </c>
      <c r="BM368" s="1124">
        <f t="shared" si="296"/>
        <v>0</v>
      </c>
      <c r="BN368" s="1124">
        <f t="shared" si="296"/>
        <v>0</v>
      </c>
      <c r="BO368" s="1124">
        <f t="shared" si="296"/>
        <v>0</v>
      </c>
      <c r="BP368" s="1124">
        <f t="shared" si="296"/>
        <v>0</v>
      </c>
      <c r="BQ368" s="1124">
        <f t="shared" si="296"/>
        <v>0</v>
      </c>
      <c r="BR368" s="1124">
        <f t="shared" si="296"/>
        <v>0</v>
      </c>
      <c r="BS368" s="1124">
        <f t="shared" ref="BS368:CI368" si="297">BS46-BS57</f>
        <v>0</v>
      </c>
      <c r="BT368" s="1124">
        <f t="shared" si="297"/>
        <v>0</v>
      </c>
      <c r="BU368" s="1124">
        <f t="shared" si="297"/>
        <v>0</v>
      </c>
      <c r="BV368" s="1124">
        <f t="shared" si="297"/>
        <v>0</v>
      </c>
      <c r="BW368" s="1124">
        <f t="shared" si="297"/>
        <v>0</v>
      </c>
      <c r="BX368" s="1124">
        <f t="shared" si="297"/>
        <v>0</v>
      </c>
      <c r="BY368" s="1124">
        <f t="shared" si="297"/>
        <v>0</v>
      </c>
      <c r="BZ368" s="1124">
        <f t="shared" si="297"/>
        <v>0</v>
      </c>
      <c r="CA368" s="1124">
        <f t="shared" si="297"/>
        <v>0</v>
      </c>
      <c r="CB368" s="1124">
        <f t="shared" si="297"/>
        <v>0</v>
      </c>
      <c r="CC368" s="1124">
        <f t="shared" si="297"/>
        <v>0</v>
      </c>
      <c r="CD368" s="1124">
        <f t="shared" si="297"/>
        <v>0</v>
      </c>
      <c r="CE368" s="1124">
        <f t="shared" si="297"/>
        <v>0</v>
      </c>
      <c r="CF368" s="1124">
        <f t="shared" si="297"/>
        <v>0</v>
      </c>
      <c r="CG368" s="1124">
        <f t="shared" si="297"/>
        <v>0</v>
      </c>
      <c r="CH368" s="1124">
        <f t="shared" si="297"/>
        <v>0</v>
      </c>
      <c r="CI368" s="1125">
        <f t="shared" si="297"/>
        <v>0</v>
      </c>
    </row>
    <row r="369" spans="2:87" x14ac:dyDescent="0.2">
      <c r="B369" s="1119"/>
      <c r="C369" s="1120" t="s">
        <v>694</v>
      </c>
      <c r="D369" s="1120"/>
      <c r="E369" s="1120" t="s">
        <v>141</v>
      </c>
      <c r="F369" s="1120">
        <v>2</v>
      </c>
      <c r="G369" s="1124">
        <f t="shared" ref="G369:AL369" si="298">G47-G58</f>
        <v>0.1</v>
      </c>
      <c r="H369" s="1124">
        <f t="shared" si="298"/>
        <v>0.14000000000000001</v>
      </c>
      <c r="I369" s="1124">
        <f t="shared" si="298"/>
        <v>6.5000000000000002E-2</v>
      </c>
      <c r="J369" s="1124">
        <f t="shared" si="298"/>
        <v>7.0000000000000007E-2</v>
      </c>
      <c r="K369" s="1124">
        <f t="shared" si="298"/>
        <v>0.15000000000000002</v>
      </c>
      <c r="L369" s="1124">
        <f t="shared" si="298"/>
        <v>0.15000000000000002</v>
      </c>
      <c r="M369" s="1124">
        <f t="shared" si="298"/>
        <v>0.15000000000000002</v>
      </c>
      <c r="N369" s="1124">
        <f t="shared" si="298"/>
        <v>0.15000000000000002</v>
      </c>
      <c r="O369" s="1124">
        <f t="shared" si="298"/>
        <v>0.15000000000000002</v>
      </c>
      <c r="P369" s="1124">
        <f t="shared" si="298"/>
        <v>0.15000000000000002</v>
      </c>
      <c r="Q369" s="1124">
        <f t="shared" si="298"/>
        <v>0.15000000000000002</v>
      </c>
      <c r="R369" s="1124">
        <f t="shared" si="298"/>
        <v>0.15000000000000002</v>
      </c>
      <c r="S369" s="1124">
        <f t="shared" si="298"/>
        <v>0.15000000000000002</v>
      </c>
      <c r="T369" s="1124">
        <f t="shared" si="298"/>
        <v>0.15000000000000002</v>
      </c>
      <c r="U369" s="1124">
        <f t="shared" si="298"/>
        <v>0.15000000000000002</v>
      </c>
      <c r="V369" s="1124">
        <f t="shared" si="298"/>
        <v>0.15000000000000002</v>
      </c>
      <c r="W369" s="1124">
        <f t="shared" si="298"/>
        <v>0.15000000000000002</v>
      </c>
      <c r="X369" s="1124">
        <f t="shared" si="298"/>
        <v>0.15000000000000002</v>
      </c>
      <c r="Y369" s="1124">
        <f t="shared" si="298"/>
        <v>0.15000000000000002</v>
      </c>
      <c r="Z369" s="1124">
        <f t="shared" si="298"/>
        <v>0.15000000000000002</v>
      </c>
      <c r="AA369" s="1124">
        <f t="shared" si="298"/>
        <v>0.15000000000000002</v>
      </c>
      <c r="AB369" s="1124">
        <f t="shared" si="298"/>
        <v>0.15000000000000002</v>
      </c>
      <c r="AC369" s="1124">
        <f t="shared" si="298"/>
        <v>0.15000000000000002</v>
      </c>
      <c r="AD369" s="1124">
        <f t="shared" si="298"/>
        <v>0.15000000000000002</v>
      </c>
      <c r="AE369" s="1124">
        <f t="shared" si="298"/>
        <v>0.15000000000000002</v>
      </c>
      <c r="AF369" s="1124">
        <f t="shared" si="298"/>
        <v>0.15000000000000002</v>
      </c>
      <c r="AG369" s="1124">
        <f t="shared" si="298"/>
        <v>0.15000000000000002</v>
      </c>
      <c r="AH369" s="1124">
        <f t="shared" si="298"/>
        <v>0.15000000000000002</v>
      </c>
      <c r="AI369" s="1124">
        <f t="shared" si="298"/>
        <v>0.15000000000000002</v>
      </c>
      <c r="AJ369" s="1124">
        <f t="shared" si="298"/>
        <v>0.15000000000000002</v>
      </c>
      <c r="AK369" s="1124">
        <f t="shared" si="298"/>
        <v>0.15000000000000002</v>
      </c>
      <c r="AL369" s="1124">
        <f t="shared" si="298"/>
        <v>0</v>
      </c>
      <c r="AM369" s="1124">
        <f t="shared" ref="AM369:BR369" si="299">AM47-AM58</f>
        <v>0</v>
      </c>
      <c r="AN369" s="1124">
        <f t="shared" si="299"/>
        <v>0</v>
      </c>
      <c r="AO369" s="1124">
        <f t="shared" si="299"/>
        <v>0</v>
      </c>
      <c r="AP369" s="1124">
        <f t="shared" si="299"/>
        <v>0</v>
      </c>
      <c r="AQ369" s="1124">
        <f t="shared" si="299"/>
        <v>0</v>
      </c>
      <c r="AR369" s="1124">
        <f t="shared" si="299"/>
        <v>0</v>
      </c>
      <c r="AS369" s="1124">
        <f t="shared" si="299"/>
        <v>0</v>
      </c>
      <c r="AT369" s="1124">
        <f t="shared" si="299"/>
        <v>0</v>
      </c>
      <c r="AU369" s="1124">
        <f t="shared" si="299"/>
        <v>0</v>
      </c>
      <c r="AV369" s="1124">
        <f t="shared" si="299"/>
        <v>0</v>
      </c>
      <c r="AW369" s="1124">
        <f t="shared" si="299"/>
        <v>0</v>
      </c>
      <c r="AX369" s="1124">
        <f t="shared" si="299"/>
        <v>0</v>
      </c>
      <c r="AY369" s="1124">
        <f t="shared" si="299"/>
        <v>0</v>
      </c>
      <c r="AZ369" s="1124">
        <f t="shared" si="299"/>
        <v>0</v>
      </c>
      <c r="BA369" s="1124">
        <f t="shared" si="299"/>
        <v>0</v>
      </c>
      <c r="BB369" s="1124">
        <f t="shared" si="299"/>
        <v>0</v>
      </c>
      <c r="BC369" s="1124">
        <f t="shared" si="299"/>
        <v>0</v>
      </c>
      <c r="BD369" s="1124">
        <f t="shared" si="299"/>
        <v>0</v>
      </c>
      <c r="BE369" s="1124">
        <f t="shared" si="299"/>
        <v>0</v>
      </c>
      <c r="BF369" s="1124">
        <f t="shared" si="299"/>
        <v>0</v>
      </c>
      <c r="BG369" s="1124">
        <f t="shared" si="299"/>
        <v>0</v>
      </c>
      <c r="BH369" s="1124">
        <f t="shared" si="299"/>
        <v>0</v>
      </c>
      <c r="BI369" s="1124">
        <f t="shared" si="299"/>
        <v>0</v>
      </c>
      <c r="BJ369" s="1124">
        <f t="shared" si="299"/>
        <v>0</v>
      </c>
      <c r="BK369" s="1124">
        <f t="shared" si="299"/>
        <v>0</v>
      </c>
      <c r="BL369" s="1124">
        <f t="shared" si="299"/>
        <v>0</v>
      </c>
      <c r="BM369" s="1124">
        <f t="shared" si="299"/>
        <v>0</v>
      </c>
      <c r="BN369" s="1124">
        <f t="shared" si="299"/>
        <v>0</v>
      </c>
      <c r="BO369" s="1124">
        <f t="shared" si="299"/>
        <v>0</v>
      </c>
      <c r="BP369" s="1124">
        <f t="shared" si="299"/>
        <v>0</v>
      </c>
      <c r="BQ369" s="1124">
        <f t="shared" si="299"/>
        <v>0</v>
      </c>
      <c r="BR369" s="1124">
        <f t="shared" si="299"/>
        <v>0</v>
      </c>
      <c r="BS369" s="1124">
        <f t="shared" ref="BS369:CI369" si="300">BS47-BS58</f>
        <v>0</v>
      </c>
      <c r="BT369" s="1124">
        <f t="shared" si="300"/>
        <v>0</v>
      </c>
      <c r="BU369" s="1124">
        <f t="shared" si="300"/>
        <v>0</v>
      </c>
      <c r="BV369" s="1124">
        <f t="shared" si="300"/>
        <v>0</v>
      </c>
      <c r="BW369" s="1124">
        <f t="shared" si="300"/>
        <v>0</v>
      </c>
      <c r="BX369" s="1124">
        <f t="shared" si="300"/>
        <v>0</v>
      </c>
      <c r="BY369" s="1124">
        <f t="shared" si="300"/>
        <v>0</v>
      </c>
      <c r="BZ369" s="1124">
        <f t="shared" si="300"/>
        <v>0</v>
      </c>
      <c r="CA369" s="1124">
        <f t="shared" si="300"/>
        <v>0</v>
      </c>
      <c r="CB369" s="1124">
        <f t="shared" si="300"/>
        <v>0</v>
      </c>
      <c r="CC369" s="1124">
        <f t="shared" si="300"/>
        <v>0</v>
      </c>
      <c r="CD369" s="1124">
        <f t="shared" si="300"/>
        <v>0</v>
      </c>
      <c r="CE369" s="1124">
        <f t="shared" si="300"/>
        <v>0</v>
      </c>
      <c r="CF369" s="1124">
        <f t="shared" si="300"/>
        <v>0</v>
      </c>
      <c r="CG369" s="1124">
        <f t="shared" si="300"/>
        <v>0</v>
      </c>
      <c r="CH369" s="1124">
        <f t="shared" si="300"/>
        <v>0</v>
      </c>
      <c r="CI369" s="1125">
        <f t="shared" si="300"/>
        <v>0</v>
      </c>
    </row>
    <row r="370" spans="2:87" x14ac:dyDescent="0.2">
      <c r="B370" s="1119"/>
      <c r="C370" s="1120" t="s">
        <v>695</v>
      </c>
      <c r="D370" s="1120"/>
      <c r="E370" s="1120" t="s">
        <v>141</v>
      </c>
      <c r="F370" s="1120">
        <v>2</v>
      </c>
      <c r="G370" s="1124">
        <f t="shared" ref="G370:AL370" si="301">G43+G45-G55-G56</f>
        <v>3.1500000000000004</v>
      </c>
      <c r="H370" s="1124">
        <f t="shared" si="301"/>
        <v>2.2900000000000005</v>
      </c>
      <c r="I370" s="1124">
        <f t="shared" si="301"/>
        <v>2.4139999999999997</v>
      </c>
      <c r="J370" s="1124">
        <f t="shared" si="301"/>
        <v>3.17</v>
      </c>
      <c r="K370" s="1124">
        <f t="shared" si="301"/>
        <v>2.7829999999999999</v>
      </c>
      <c r="L370" s="1124">
        <f t="shared" si="301"/>
        <v>2.7890000000000001</v>
      </c>
      <c r="M370" s="1124">
        <f t="shared" si="301"/>
        <v>2.7950000000000004</v>
      </c>
      <c r="N370" s="1124">
        <f t="shared" si="301"/>
        <v>2.8010000000000006</v>
      </c>
      <c r="O370" s="1124">
        <f t="shared" si="301"/>
        <v>2.8070000000000004</v>
      </c>
      <c r="P370" s="1124">
        <f t="shared" si="301"/>
        <v>2.8130000000000006</v>
      </c>
      <c r="Q370" s="1124">
        <f t="shared" si="301"/>
        <v>2.8190000000000008</v>
      </c>
      <c r="R370" s="1124">
        <f t="shared" si="301"/>
        <v>2.8250000000000006</v>
      </c>
      <c r="S370" s="1124">
        <f t="shared" si="301"/>
        <v>2.8310000000000008</v>
      </c>
      <c r="T370" s="1124">
        <f t="shared" si="301"/>
        <v>2.8370000000000011</v>
      </c>
      <c r="U370" s="1124">
        <f t="shared" si="301"/>
        <v>2.8430000000000013</v>
      </c>
      <c r="V370" s="1124">
        <f t="shared" si="301"/>
        <v>2.8490000000000015</v>
      </c>
      <c r="W370" s="1124">
        <f t="shared" si="301"/>
        <v>2.8550000000000013</v>
      </c>
      <c r="X370" s="1124">
        <f t="shared" si="301"/>
        <v>2.8610000000000015</v>
      </c>
      <c r="Y370" s="1124">
        <f t="shared" si="301"/>
        <v>2.8670000000000018</v>
      </c>
      <c r="Z370" s="1124">
        <f t="shared" si="301"/>
        <v>2.8730000000000016</v>
      </c>
      <c r="AA370" s="1124">
        <f t="shared" si="301"/>
        <v>2.8790000000000018</v>
      </c>
      <c r="AB370" s="1124">
        <f t="shared" si="301"/>
        <v>2.885000000000002</v>
      </c>
      <c r="AC370" s="1124">
        <f t="shared" si="301"/>
        <v>2.8910000000000022</v>
      </c>
      <c r="AD370" s="1124">
        <f t="shared" si="301"/>
        <v>2.8970000000000025</v>
      </c>
      <c r="AE370" s="1124">
        <f t="shared" si="301"/>
        <v>2.9030000000000022</v>
      </c>
      <c r="AF370" s="1124">
        <f t="shared" si="301"/>
        <v>2.9090000000000025</v>
      </c>
      <c r="AG370" s="1124">
        <f t="shared" si="301"/>
        <v>2.9150000000000027</v>
      </c>
      <c r="AH370" s="1124">
        <f t="shared" si="301"/>
        <v>2.9210000000000025</v>
      </c>
      <c r="AI370" s="1124">
        <f t="shared" si="301"/>
        <v>2.9270000000000027</v>
      </c>
      <c r="AJ370" s="1124">
        <f t="shared" si="301"/>
        <v>2.9330000000000029</v>
      </c>
      <c r="AK370" s="1124">
        <f t="shared" si="301"/>
        <v>2.9390000000000032</v>
      </c>
      <c r="AL370" s="1124">
        <f t="shared" si="301"/>
        <v>0</v>
      </c>
      <c r="AM370" s="1124">
        <f t="shared" ref="AM370:BR370" si="302">AM43+AM45-AM55-AM56</f>
        <v>0</v>
      </c>
      <c r="AN370" s="1124">
        <f t="shared" si="302"/>
        <v>0</v>
      </c>
      <c r="AO370" s="1124">
        <f t="shared" si="302"/>
        <v>0</v>
      </c>
      <c r="AP370" s="1124">
        <f t="shared" si="302"/>
        <v>0</v>
      </c>
      <c r="AQ370" s="1124">
        <f t="shared" si="302"/>
        <v>0</v>
      </c>
      <c r="AR370" s="1124">
        <f t="shared" si="302"/>
        <v>0</v>
      </c>
      <c r="AS370" s="1124">
        <f t="shared" si="302"/>
        <v>0</v>
      </c>
      <c r="AT370" s="1124">
        <f t="shared" si="302"/>
        <v>0</v>
      </c>
      <c r="AU370" s="1124">
        <f t="shared" si="302"/>
        <v>0</v>
      </c>
      <c r="AV370" s="1124">
        <f t="shared" si="302"/>
        <v>0</v>
      </c>
      <c r="AW370" s="1124">
        <f t="shared" si="302"/>
        <v>0</v>
      </c>
      <c r="AX370" s="1124">
        <f t="shared" si="302"/>
        <v>0</v>
      </c>
      <c r="AY370" s="1124">
        <f t="shared" si="302"/>
        <v>0</v>
      </c>
      <c r="AZ370" s="1124">
        <f t="shared" si="302"/>
        <v>0</v>
      </c>
      <c r="BA370" s="1124">
        <f t="shared" si="302"/>
        <v>0</v>
      </c>
      <c r="BB370" s="1124">
        <f t="shared" si="302"/>
        <v>0</v>
      </c>
      <c r="BC370" s="1124">
        <f t="shared" si="302"/>
        <v>0</v>
      </c>
      <c r="BD370" s="1124">
        <f t="shared" si="302"/>
        <v>0</v>
      </c>
      <c r="BE370" s="1124">
        <f t="shared" si="302"/>
        <v>0</v>
      </c>
      <c r="BF370" s="1124">
        <f t="shared" si="302"/>
        <v>0</v>
      </c>
      <c r="BG370" s="1124">
        <f t="shared" si="302"/>
        <v>0</v>
      </c>
      <c r="BH370" s="1124">
        <f t="shared" si="302"/>
        <v>0</v>
      </c>
      <c r="BI370" s="1124">
        <f t="shared" si="302"/>
        <v>0</v>
      </c>
      <c r="BJ370" s="1124">
        <f t="shared" si="302"/>
        <v>0</v>
      </c>
      <c r="BK370" s="1124">
        <f t="shared" si="302"/>
        <v>0</v>
      </c>
      <c r="BL370" s="1124">
        <f t="shared" si="302"/>
        <v>0</v>
      </c>
      <c r="BM370" s="1124">
        <f t="shared" si="302"/>
        <v>0</v>
      </c>
      <c r="BN370" s="1124">
        <f t="shared" si="302"/>
        <v>0</v>
      </c>
      <c r="BO370" s="1124">
        <f t="shared" si="302"/>
        <v>0</v>
      </c>
      <c r="BP370" s="1124">
        <f t="shared" si="302"/>
        <v>0</v>
      </c>
      <c r="BQ370" s="1124">
        <f t="shared" si="302"/>
        <v>0</v>
      </c>
      <c r="BR370" s="1124">
        <f t="shared" si="302"/>
        <v>0</v>
      </c>
      <c r="BS370" s="1124">
        <f t="shared" ref="BS370:CI370" si="303">BS43+BS45-BS55-BS56</f>
        <v>0</v>
      </c>
      <c r="BT370" s="1124">
        <f t="shared" si="303"/>
        <v>0</v>
      </c>
      <c r="BU370" s="1124">
        <f t="shared" si="303"/>
        <v>0</v>
      </c>
      <c r="BV370" s="1124">
        <f t="shared" si="303"/>
        <v>0</v>
      </c>
      <c r="BW370" s="1124">
        <f t="shared" si="303"/>
        <v>0</v>
      </c>
      <c r="BX370" s="1124">
        <f t="shared" si="303"/>
        <v>0</v>
      </c>
      <c r="BY370" s="1124">
        <f t="shared" si="303"/>
        <v>0</v>
      </c>
      <c r="BZ370" s="1124">
        <f t="shared" si="303"/>
        <v>0</v>
      </c>
      <c r="CA370" s="1124">
        <f t="shared" si="303"/>
        <v>0</v>
      </c>
      <c r="CB370" s="1124">
        <f t="shared" si="303"/>
        <v>0</v>
      </c>
      <c r="CC370" s="1124">
        <f t="shared" si="303"/>
        <v>0</v>
      </c>
      <c r="CD370" s="1124">
        <f t="shared" si="303"/>
        <v>0</v>
      </c>
      <c r="CE370" s="1124">
        <f t="shared" si="303"/>
        <v>0</v>
      </c>
      <c r="CF370" s="1124">
        <f t="shared" si="303"/>
        <v>0</v>
      </c>
      <c r="CG370" s="1124">
        <f t="shared" si="303"/>
        <v>0</v>
      </c>
      <c r="CH370" s="1124">
        <f t="shared" si="303"/>
        <v>0</v>
      </c>
      <c r="CI370" s="1125">
        <f t="shared" si="303"/>
        <v>0</v>
      </c>
    </row>
    <row r="371" spans="2:87" x14ac:dyDescent="0.2">
      <c r="B371" s="1119"/>
      <c r="C371" s="1120" t="s">
        <v>148</v>
      </c>
      <c r="D371" s="1120"/>
      <c r="E371" s="1120" t="s">
        <v>141</v>
      </c>
      <c r="F371" s="1120">
        <v>2</v>
      </c>
      <c r="G371" s="1124">
        <f t="shared" ref="G371:AL371" si="304">G61</f>
        <v>0.9</v>
      </c>
      <c r="H371" s="1124">
        <f t="shared" si="304"/>
        <v>0.8600000000000001</v>
      </c>
      <c r="I371" s="1124">
        <f t="shared" si="304"/>
        <v>0.81299999999999994</v>
      </c>
      <c r="J371" s="1124">
        <f t="shared" si="304"/>
        <v>1.54</v>
      </c>
      <c r="K371" s="1124">
        <f t="shared" si="304"/>
        <v>1.55</v>
      </c>
      <c r="L371" s="1124">
        <f t="shared" si="304"/>
        <v>1.55</v>
      </c>
      <c r="M371" s="1124">
        <f t="shared" si="304"/>
        <v>1.55</v>
      </c>
      <c r="N371" s="1124">
        <f t="shared" si="304"/>
        <v>1.55</v>
      </c>
      <c r="O371" s="1124">
        <f t="shared" si="304"/>
        <v>1.55</v>
      </c>
      <c r="P371" s="1124">
        <f t="shared" si="304"/>
        <v>1.55</v>
      </c>
      <c r="Q371" s="1124">
        <f t="shared" si="304"/>
        <v>1.55</v>
      </c>
      <c r="R371" s="1124">
        <f t="shared" si="304"/>
        <v>1.55</v>
      </c>
      <c r="S371" s="1124">
        <f t="shared" si="304"/>
        <v>1.55</v>
      </c>
      <c r="T371" s="1124">
        <f t="shared" si="304"/>
        <v>1.55</v>
      </c>
      <c r="U371" s="1124">
        <f t="shared" si="304"/>
        <v>1.55</v>
      </c>
      <c r="V371" s="1124">
        <f t="shared" si="304"/>
        <v>1.55</v>
      </c>
      <c r="W371" s="1124">
        <f t="shared" si="304"/>
        <v>1.55</v>
      </c>
      <c r="X371" s="1124">
        <f t="shared" si="304"/>
        <v>1.55</v>
      </c>
      <c r="Y371" s="1124">
        <f t="shared" si="304"/>
        <v>1.55</v>
      </c>
      <c r="Z371" s="1124">
        <f t="shared" si="304"/>
        <v>1.55</v>
      </c>
      <c r="AA371" s="1124">
        <f t="shared" si="304"/>
        <v>1.55</v>
      </c>
      <c r="AB371" s="1124">
        <f t="shared" si="304"/>
        <v>1.55</v>
      </c>
      <c r="AC371" s="1124">
        <f t="shared" si="304"/>
        <v>1.55</v>
      </c>
      <c r="AD371" s="1124">
        <f t="shared" si="304"/>
        <v>1.55</v>
      </c>
      <c r="AE371" s="1124">
        <f t="shared" si="304"/>
        <v>1.55</v>
      </c>
      <c r="AF371" s="1124">
        <f t="shared" si="304"/>
        <v>1.55</v>
      </c>
      <c r="AG371" s="1124">
        <f t="shared" si="304"/>
        <v>1.55</v>
      </c>
      <c r="AH371" s="1124">
        <f t="shared" si="304"/>
        <v>1.55</v>
      </c>
      <c r="AI371" s="1124">
        <f t="shared" si="304"/>
        <v>1.55</v>
      </c>
      <c r="AJ371" s="1124">
        <f t="shared" si="304"/>
        <v>1.55</v>
      </c>
      <c r="AK371" s="1124">
        <f t="shared" si="304"/>
        <v>1.55</v>
      </c>
      <c r="AL371" s="1124">
        <f t="shared" si="304"/>
        <v>0</v>
      </c>
      <c r="AM371" s="1124">
        <f t="shared" ref="AM371:BR371" si="305">AM61</f>
        <v>0</v>
      </c>
      <c r="AN371" s="1124">
        <f t="shared" si="305"/>
        <v>0</v>
      </c>
      <c r="AO371" s="1124">
        <f t="shared" si="305"/>
        <v>0</v>
      </c>
      <c r="AP371" s="1124">
        <f t="shared" si="305"/>
        <v>0</v>
      </c>
      <c r="AQ371" s="1124">
        <f t="shared" si="305"/>
        <v>0</v>
      </c>
      <c r="AR371" s="1124">
        <f t="shared" si="305"/>
        <v>0</v>
      </c>
      <c r="AS371" s="1124">
        <f t="shared" si="305"/>
        <v>0</v>
      </c>
      <c r="AT371" s="1124">
        <f t="shared" si="305"/>
        <v>0</v>
      </c>
      <c r="AU371" s="1124">
        <f t="shared" si="305"/>
        <v>0</v>
      </c>
      <c r="AV371" s="1124">
        <f t="shared" si="305"/>
        <v>0</v>
      </c>
      <c r="AW371" s="1124">
        <f t="shared" si="305"/>
        <v>0</v>
      </c>
      <c r="AX371" s="1124">
        <f t="shared" si="305"/>
        <v>0</v>
      </c>
      <c r="AY371" s="1124">
        <f t="shared" si="305"/>
        <v>0</v>
      </c>
      <c r="AZ371" s="1124">
        <f t="shared" si="305"/>
        <v>0</v>
      </c>
      <c r="BA371" s="1124">
        <f t="shared" si="305"/>
        <v>0</v>
      </c>
      <c r="BB371" s="1124">
        <f t="shared" si="305"/>
        <v>0</v>
      </c>
      <c r="BC371" s="1124">
        <f t="shared" si="305"/>
        <v>0</v>
      </c>
      <c r="BD371" s="1124">
        <f t="shared" si="305"/>
        <v>0</v>
      </c>
      <c r="BE371" s="1124">
        <f t="shared" si="305"/>
        <v>0</v>
      </c>
      <c r="BF371" s="1124">
        <f t="shared" si="305"/>
        <v>0</v>
      </c>
      <c r="BG371" s="1124">
        <f t="shared" si="305"/>
        <v>0</v>
      </c>
      <c r="BH371" s="1124">
        <f t="shared" si="305"/>
        <v>0</v>
      </c>
      <c r="BI371" s="1124">
        <f t="shared" si="305"/>
        <v>0</v>
      </c>
      <c r="BJ371" s="1124">
        <f t="shared" si="305"/>
        <v>0</v>
      </c>
      <c r="BK371" s="1124">
        <f t="shared" si="305"/>
        <v>0</v>
      </c>
      <c r="BL371" s="1124">
        <f t="shared" si="305"/>
        <v>0</v>
      </c>
      <c r="BM371" s="1124">
        <f t="shared" si="305"/>
        <v>0</v>
      </c>
      <c r="BN371" s="1124">
        <f t="shared" si="305"/>
        <v>0</v>
      </c>
      <c r="BO371" s="1124">
        <f t="shared" si="305"/>
        <v>0</v>
      </c>
      <c r="BP371" s="1124">
        <f t="shared" si="305"/>
        <v>0</v>
      </c>
      <c r="BQ371" s="1124">
        <f t="shared" si="305"/>
        <v>0</v>
      </c>
      <c r="BR371" s="1124">
        <f t="shared" si="305"/>
        <v>0</v>
      </c>
      <c r="BS371" s="1124">
        <f t="shared" ref="BS371:CI371" si="306">BS61</f>
        <v>0</v>
      </c>
      <c r="BT371" s="1124">
        <f t="shared" si="306"/>
        <v>0</v>
      </c>
      <c r="BU371" s="1124">
        <f t="shared" si="306"/>
        <v>0</v>
      </c>
      <c r="BV371" s="1124">
        <f t="shared" si="306"/>
        <v>0</v>
      </c>
      <c r="BW371" s="1124">
        <f t="shared" si="306"/>
        <v>0</v>
      </c>
      <c r="BX371" s="1124">
        <f t="shared" si="306"/>
        <v>0</v>
      </c>
      <c r="BY371" s="1124">
        <f t="shared" si="306"/>
        <v>0</v>
      </c>
      <c r="BZ371" s="1124">
        <f t="shared" si="306"/>
        <v>0</v>
      </c>
      <c r="CA371" s="1124">
        <f t="shared" si="306"/>
        <v>0</v>
      </c>
      <c r="CB371" s="1124">
        <f t="shared" si="306"/>
        <v>0</v>
      </c>
      <c r="CC371" s="1124">
        <f t="shared" si="306"/>
        <v>0</v>
      </c>
      <c r="CD371" s="1124">
        <f t="shared" si="306"/>
        <v>0</v>
      </c>
      <c r="CE371" s="1124">
        <f t="shared" si="306"/>
        <v>0</v>
      </c>
      <c r="CF371" s="1124">
        <f t="shared" si="306"/>
        <v>0</v>
      </c>
      <c r="CG371" s="1124">
        <f t="shared" si="306"/>
        <v>0</v>
      </c>
      <c r="CH371" s="1124">
        <f t="shared" si="306"/>
        <v>0</v>
      </c>
      <c r="CI371" s="1125">
        <f t="shared" si="306"/>
        <v>0</v>
      </c>
    </row>
    <row r="372" spans="2:87" x14ac:dyDescent="0.2">
      <c r="B372" s="1119"/>
      <c r="C372" s="1120" t="s">
        <v>696</v>
      </c>
      <c r="D372" s="1120"/>
      <c r="E372" s="1120" t="s">
        <v>141</v>
      </c>
      <c r="F372" s="1120">
        <v>2</v>
      </c>
      <c r="G372" s="1124">
        <f t="shared" ref="G372:AL372" si="307">G85-SUM(G368:G371)</f>
        <v>9.9999999999988987E-3</v>
      </c>
      <c r="H372" s="1124">
        <f t="shared" si="307"/>
        <v>9.9999999999988987E-3</v>
      </c>
      <c r="I372" s="1124">
        <f t="shared" si="307"/>
        <v>1.000000000000334E-3</v>
      </c>
      <c r="J372" s="1124">
        <f t="shared" si="307"/>
        <v>1.1999999999999567E-2</v>
      </c>
      <c r="K372" s="1124">
        <f t="shared" si="307"/>
        <v>3.6999999999999922E-2</v>
      </c>
      <c r="L372" s="1124">
        <f t="shared" si="307"/>
        <v>1.1999999999998678E-2</v>
      </c>
      <c r="M372" s="1124">
        <f t="shared" si="307"/>
        <v>1.1999999999999567E-2</v>
      </c>
      <c r="N372" s="1124">
        <f t="shared" si="307"/>
        <v>1.1999999999998678E-2</v>
      </c>
      <c r="O372" s="1124">
        <f t="shared" si="307"/>
        <v>3.6999999999999922E-2</v>
      </c>
      <c r="P372" s="1124">
        <f t="shared" si="307"/>
        <v>3.6999999999999922E-2</v>
      </c>
      <c r="Q372" s="1124">
        <f t="shared" si="307"/>
        <v>1.1999999999999567E-2</v>
      </c>
      <c r="R372" s="1124">
        <f t="shared" si="307"/>
        <v>2.7000000000000135E-2</v>
      </c>
      <c r="S372" s="1124">
        <f t="shared" si="307"/>
        <v>1.1999999999999567E-2</v>
      </c>
      <c r="T372" s="1124">
        <f t="shared" si="307"/>
        <v>3.6999999999999922E-2</v>
      </c>
      <c r="U372" s="1124">
        <f t="shared" si="307"/>
        <v>1.1999999999999567E-2</v>
      </c>
      <c r="V372" s="1124">
        <f t="shared" si="307"/>
        <v>1.1999999999999567E-2</v>
      </c>
      <c r="W372" s="1124">
        <f t="shared" si="307"/>
        <v>1.1999999999999567E-2</v>
      </c>
      <c r="X372" s="1124">
        <f t="shared" si="307"/>
        <v>3.6999999999999922E-2</v>
      </c>
      <c r="Y372" s="1124">
        <f t="shared" si="307"/>
        <v>3.6999999999999922E-2</v>
      </c>
      <c r="Z372" s="1124">
        <f t="shared" si="307"/>
        <v>1.1999999999999567E-2</v>
      </c>
      <c r="AA372" s="1124">
        <f t="shared" si="307"/>
        <v>2.7000000000000135E-2</v>
      </c>
      <c r="AB372" s="1124">
        <f t="shared" si="307"/>
        <v>1.1999999999999567E-2</v>
      </c>
      <c r="AC372" s="1124">
        <f t="shared" si="307"/>
        <v>3.6999999999999922E-2</v>
      </c>
      <c r="AD372" s="1124">
        <f t="shared" si="307"/>
        <v>1.1999999999999567E-2</v>
      </c>
      <c r="AE372" s="1124">
        <f t="shared" si="307"/>
        <v>1.1999999999998678E-2</v>
      </c>
      <c r="AF372" s="1124">
        <f t="shared" si="307"/>
        <v>1.1999999999999567E-2</v>
      </c>
      <c r="AG372" s="1124">
        <f t="shared" si="307"/>
        <v>1.1999999999999567E-2</v>
      </c>
      <c r="AH372" s="1124">
        <f t="shared" si="307"/>
        <v>3.6999999999999034E-2</v>
      </c>
      <c r="AI372" s="1124">
        <f t="shared" si="307"/>
        <v>3.6999999999999034E-2</v>
      </c>
      <c r="AJ372" s="1124">
        <f t="shared" si="307"/>
        <v>1.1999999999998678E-2</v>
      </c>
      <c r="AK372" s="1124">
        <f t="shared" si="307"/>
        <v>2.6999999999999247E-2</v>
      </c>
      <c r="AL372" s="1124">
        <f t="shared" si="307"/>
        <v>0</v>
      </c>
      <c r="AM372" s="1124">
        <f t="shared" ref="AM372:BR372" si="308">AM85-SUM(AM368:AM371)</f>
        <v>0</v>
      </c>
      <c r="AN372" s="1124">
        <f t="shared" si="308"/>
        <v>0</v>
      </c>
      <c r="AO372" s="1124">
        <f t="shared" si="308"/>
        <v>0</v>
      </c>
      <c r="AP372" s="1124">
        <f t="shared" si="308"/>
        <v>0</v>
      </c>
      <c r="AQ372" s="1124">
        <f t="shared" si="308"/>
        <v>0</v>
      </c>
      <c r="AR372" s="1124">
        <f t="shared" si="308"/>
        <v>0</v>
      </c>
      <c r="AS372" s="1124">
        <f t="shared" si="308"/>
        <v>0</v>
      </c>
      <c r="AT372" s="1124">
        <f t="shared" si="308"/>
        <v>0</v>
      </c>
      <c r="AU372" s="1124">
        <f t="shared" si="308"/>
        <v>0</v>
      </c>
      <c r="AV372" s="1124">
        <f t="shared" si="308"/>
        <v>0</v>
      </c>
      <c r="AW372" s="1124">
        <f t="shared" si="308"/>
        <v>0</v>
      </c>
      <c r="AX372" s="1124">
        <f t="shared" si="308"/>
        <v>0</v>
      </c>
      <c r="AY372" s="1124">
        <f t="shared" si="308"/>
        <v>0</v>
      </c>
      <c r="AZ372" s="1124">
        <f t="shared" si="308"/>
        <v>0</v>
      </c>
      <c r="BA372" s="1124">
        <f t="shared" si="308"/>
        <v>0</v>
      </c>
      <c r="BB372" s="1124">
        <f t="shared" si="308"/>
        <v>0</v>
      </c>
      <c r="BC372" s="1124">
        <f t="shared" si="308"/>
        <v>0</v>
      </c>
      <c r="BD372" s="1124">
        <f t="shared" si="308"/>
        <v>0</v>
      </c>
      <c r="BE372" s="1124">
        <f t="shared" si="308"/>
        <v>0</v>
      </c>
      <c r="BF372" s="1124">
        <f t="shared" si="308"/>
        <v>0</v>
      </c>
      <c r="BG372" s="1124">
        <f t="shared" si="308"/>
        <v>0</v>
      </c>
      <c r="BH372" s="1124">
        <f t="shared" si="308"/>
        <v>0</v>
      </c>
      <c r="BI372" s="1124">
        <f t="shared" si="308"/>
        <v>0</v>
      </c>
      <c r="BJ372" s="1124">
        <f t="shared" si="308"/>
        <v>0</v>
      </c>
      <c r="BK372" s="1124">
        <f t="shared" si="308"/>
        <v>0</v>
      </c>
      <c r="BL372" s="1124">
        <f t="shared" si="308"/>
        <v>0</v>
      </c>
      <c r="BM372" s="1124">
        <f t="shared" si="308"/>
        <v>0</v>
      </c>
      <c r="BN372" s="1124">
        <f t="shared" si="308"/>
        <v>0</v>
      </c>
      <c r="BO372" s="1124">
        <f t="shared" si="308"/>
        <v>0</v>
      </c>
      <c r="BP372" s="1124">
        <f t="shared" si="308"/>
        <v>0</v>
      </c>
      <c r="BQ372" s="1124">
        <f t="shared" si="308"/>
        <v>0</v>
      </c>
      <c r="BR372" s="1124">
        <f t="shared" si="308"/>
        <v>0</v>
      </c>
      <c r="BS372" s="1124">
        <f t="shared" ref="BS372:CI372" si="309">BS85-SUM(BS368:BS371)</f>
        <v>0</v>
      </c>
      <c r="BT372" s="1124">
        <f t="shared" si="309"/>
        <v>0</v>
      </c>
      <c r="BU372" s="1124">
        <f t="shared" si="309"/>
        <v>0</v>
      </c>
      <c r="BV372" s="1124">
        <f t="shared" si="309"/>
        <v>0</v>
      </c>
      <c r="BW372" s="1124">
        <f t="shared" si="309"/>
        <v>0</v>
      </c>
      <c r="BX372" s="1124">
        <f t="shared" si="309"/>
        <v>0</v>
      </c>
      <c r="BY372" s="1124">
        <f t="shared" si="309"/>
        <v>0</v>
      </c>
      <c r="BZ372" s="1124">
        <f t="shared" si="309"/>
        <v>0</v>
      </c>
      <c r="CA372" s="1124">
        <f t="shared" si="309"/>
        <v>0</v>
      </c>
      <c r="CB372" s="1124">
        <f t="shared" si="309"/>
        <v>0</v>
      </c>
      <c r="CC372" s="1124">
        <f t="shared" si="309"/>
        <v>0</v>
      </c>
      <c r="CD372" s="1124">
        <f t="shared" si="309"/>
        <v>0</v>
      </c>
      <c r="CE372" s="1124">
        <f t="shared" si="309"/>
        <v>0</v>
      </c>
      <c r="CF372" s="1124">
        <f t="shared" si="309"/>
        <v>0</v>
      </c>
      <c r="CG372" s="1124">
        <f t="shared" si="309"/>
        <v>0</v>
      </c>
      <c r="CH372" s="1124">
        <f t="shared" si="309"/>
        <v>0</v>
      </c>
      <c r="CI372" s="1125">
        <f t="shared" si="309"/>
        <v>0</v>
      </c>
    </row>
    <row r="373" spans="2:87" x14ac:dyDescent="0.2">
      <c r="B373" s="1119"/>
      <c r="C373" s="1120" t="s">
        <v>697</v>
      </c>
      <c r="D373" s="1120"/>
      <c r="E373" s="1120" t="s">
        <v>141</v>
      </c>
      <c r="F373" s="1120">
        <v>2</v>
      </c>
      <c r="G373" s="1124">
        <f t="shared" ref="G373:AL373" si="310">G42</f>
        <v>7.1</v>
      </c>
      <c r="H373" s="1124">
        <f t="shared" si="310"/>
        <v>6.7700000000000014</v>
      </c>
      <c r="I373" s="1124">
        <f t="shared" si="310"/>
        <v>7.24</v>
      </c>
      <c r="J373" s="1124">
        <f t="shared" si="310"/>
        <v>7.153900000000001</v>
      </c>
      <c r="K373" s="1124">
        <f t="shared" si="310"/>
        <v>7.145900000000001</v>
      </c>
      <c r="L373" s="1124">
        <f t="shared" si="310"/>
        <v>7.137900000000001</v>
      </c>
      <c r="M373" s="1124">
        <f t="shared" si="310"/>
        <v>5.6299000000000001</v>
      </c>
      <c r="N373" s="1124">
        <f t="shared" si="310"/>
        <v>5.6219000000000001</v>
      </c>
      <c r="O373" s="1124">
        <f t="shared" si="310"/>
        <v>5.6139000000000001</v>
      </c>
      <c r="P373" s="1124">
        <f t="shared" si="310"/>
        <v>5.6059000000000001</v>
      </c>
      <c r="Q373" s="1124">
        <f t="shared" si="310"/>
        <v>5.5979000000000001</v>
      </c>
      <c r="R373" s="1124">
        <f t="shared" si="310"/>
        <v>4.7499000000000002</v>
      </c>
      <c r="S373" s="1124">
        <f t="shared" si="310"/>
        <v>4.7419000000000002</v>
      </c>
      <c r="T373" s="1124">
        <f t="shared" si="310"/>
        <v>4.7339000000000002</v>
      </c>
      <c r="U373" s="1124">
        <f t="shared" si="310"/>
        <v>4.7259000000000002</v>
      </c>
      <c r="V373" s="1124">
        <f t="shared" si="310"/>
        <v>4.7179000000000002</v>
      </c>
      <c r="W373" s="1124">
        <f t="shared" si="310"/>
        <v>4.7099000000000002</v>
      </c>
      <c r="X373" s="1124">
        <f t="shared" si="310"/>
        <v>4.7019000000000002</v>
      </c>
      <c r="Y373" s="1124">
        <f t="shared" si="310"/>
        <v>4.6939000000000002</v>
      </c>
      <c r="Z373" s="1124">
        <f t="shared" si="310"/>
        <v>4.6859000000000002</v>
      </c>
      <c r="AA373" s="1124">
        <f t="shared" si="310"/>
        <v>4.6779000000000002</v>
      </c>
      <c r="AB373" s="1124">
        <f t="shared" si="310"/>
        <v>4.6699000000000002</v>
      </c>
      <c r="AC373" s="1124">
        <f t="shared" si="310"/>
        <v>4.6619000000000002</v>
      </c>
      <c r="AD373" s="1124">
        <f t="shared" si="310"/>
        <v>4.6539000000000001</v>
      </c>
      <c r="AE373" s="1124">
        <f t="shared" si="310"/>
        <v>4.6459000000000001</v>
      </c>
      <c r="AF373" s="1124">
        <f t="shared" si="310"/>
        <v>4.6379000000000001</v>
      </c>
      <c r="AG373" s="1124">
        <f t="shared" si="310"/>
        <v>4.6299000000000001</v>
      </c>
      <c r="AH373" s="1124">
        <f t="shared" si="310"/>
        <v>4.6219000000000001</v>
      </c>
      <c r="AI373" s="1124">
        <f t="shared" si="310"/>
        <v>4.6139000000000001</v>
      </c>
      <c r="AJ373" s="1124">
        <f t="shared" si="310"/>
        <v>4.6059000000000001</v>
      </c>
      <c r="AK373" s="1124">
        <f t="shared" si="310"/>
        <v>4.5979000000000001</v>
      </c>
      <c r="AL373" s="1124">
        <f t="shared" si="310"/>
        <v>0</v>
      </c>
      <c r="AM373" s="1124">
        <f t="shared" ref="AM373:BR373" si="311">AM42</f>
        <v>0</v>
      </c>
      <c r="AN373" s="1124">
        <f t="shared" si="311"/>
        <v>0</v>
      </c>
      <c r="AO373" s="1124">
        <f t="shared" si="311"/>
        <v>0</v>
      </c>
      <c r="AP373" s="1124">
        <f t="shared" si="311"/>
        <v>0</v>
      </c>
      <c r="AQ373" s="1124">
        <f t="shared" si="311"/>
        <v>0</v>
      </c>
      <c r="AR373" s="1124">
        <f t="shared" si="311"/>
        <v>0</v>
      </c>
      <c r="AS373" s="1124">
        <f t="shared" si="311"/>
        <v>0</v>
      </c>
      <c r="AT373" s="1124">
        <f t="shared" si="311"/>
        <v>0</v>
      </c>
      <c r="AU373" s="1124">
        <f t="shared" si="311"/>
        <v>0</v>
      </c>
      <c r="AV373" s="1124">
        <f t="shared" si="311"/>
        <v>0</v>
      </c>
      <c r="AW373" s="1124">
        <f t="shared" si="311"/>
        <v>0</v>
      </c>
      <c r="AX373" s="1124">
        <f t="shared" si="311"/>
        <v>0</v>
      </c>
      <c r="AY373" s="1124">
        <f t="shared" si="311"/>
        <v>0</v>
      </c>
      <c r="AZ373" s="1124">
        <f t="shared" si="311"/>
        <v>0</v>
      </c>
      <c r="BA373" s="1124">
        <f t="shared" si="311"/>
        <v>0</v>
      </c>
      <c r="BB373" s="1124">
        <f t="shared" si="311"/>
        <v>0</v>
      </c>
      <c r="BC373" s="1124">
        <f t="shared" si="311"/>
        <v>0</v>
      </c>
      <c r="BD373" s="1124">
        <f t="shared" si="311"/>
        <v>0</v>
      </c>
      <c r="BE373" s="1124">
        <f t="shared" si="311"/>
        <v>0</v>
      </c>
      <c r="BF373" s="1124">
        <f t="shared" si="311"/>
        <v>0</v>
      </c>
      <c r="BG373" s="1124">
        <f t="shared" si="311"/>
        <v>0</v>
      </c>
      <c r="BH373" s="1124">
        <f t="shared" si="311"/>
        <v>0</v>
      </c>
      <c r="BI373" s="1124">
        <f t="shared" si="311"/>
        <v>0</v>
      </c>
      <c r="BJ373" s="1124">
        <f t="shared" si="311"/>
        <v>0</v>
      </c>
      <c r="BK373" s="1124">
        <f t="shared" si="311"/>
        <v>0</v>
      </c>
      <c r="BL373" s="1124">
        <f t="shared" si="311"/>
        <v>0</v>
      </c>
      <c r="BM373" s="1124">
        <f t="shared" si="311"/>
        <v>0</v>
      </c>
      <c r="BN373" s="1124">
        <f t="shared" si="311"/>
        <v>0</v>
      </c>
      <c r="BO373" s="1124">
        <f t="shared" si="311"/>
        <v>0</v>
      </c>
      <c r="BP373" s="1124">
        <f t="shared" si="311"/>
        <v>0</v>
      </c>
      <c r="BQ373" s="1124">
        <f t="shared" si="311"/>
        <v>0</v>
      </c>
      <c r="BR373" s="1124">
        <f t="shared" si="311"/>
        <v>0</v>
      </c>
      <c r="BS373" s="1124">
        <f t="shared" ref="BS373:CI373" si="312">BS42</f>
        <v>0</v>
      </c>
      <c r="BT373" s="1124">
        <f t="shared" si="312"/>
        <v>0</v>
      </c>
      <c r="BU373" s="1124">
        <f t="shared" si="312"/>
        <v>0</v>
      </c>
      <c r="BV373" s="1124">
        <f t="shared" si="312"/>
        <v>0</v>
      </c>
      <c r="BW373" s="1124">
        <f t="shared" si="312"/>
        <v>0</v>
      </c>
      <c r="BX373" s="1124">
        <f t="shared" si="312"/>
        <v>0</v>
      </c>
      <c r="BY373" s="1124">
        <f t="shared" si="312"/>
        <v>0</v>
      </c>
      <c r="BZ373" s="1124">
        <f t="shared" si="312"/>
        <v>0</v>
      </c>
      <c r="CA373" s="1124">
        <f t="shared" si="312"/>
        <v>0</v>
      </c>
      <c r="CB373" s="1124">
        <f t="shared" si="312"/>
        <v>0</v>
      </c>
      <c r="CC373" s="1124">
        <f t="shared" si="312"/>
        <v>0</v>
      </c>
      <c r="CD373" s="1124">
        <f t="shared" si="312"/>
        <v>0</v>
      </c>
      <c r="CE373" s="1124">
        <f t="shared" si="312"/>
        <v>0</v>
      </c>
      <c r="CF373" s="1124">
        <f t="shared" si="312"/>
        <v>0</v>
      </c>
      <c r="CG373" s="1124">
        <f t="shared" si="312"/>
        <v>0</v>
      </c>
      <c r="CH373" s="1124">
        <f t="shared" si="312"/>
        <v>0</v>
      </c>
      <c r="CI373" s="1125">
        <f t="shared" si="312"/>
        <v>0</v>
      </c>
    </row>
    <row r="374" spans="2:87" x14ac:dyDescent="0.2">
      <c r="B374" s="1119"/>
      <c r="C374" s="1120" t="s">
        <v>698</v>
      </c>
      <c r="D374" s="1120"/>
      <c r="E374" s="1120" t="s">
        <v>141</v>
      </c>
      <c r="F374" s="1120">
        <v>2</v>
      </c>
      <c r="G374" s="1124">
        <f t="shared" ref="G374:AL374" si="313">SUM(G368:G372)+G88</f>
        <v>4.93</v>
      </c>
      <c r="H374" s="1124">
        <f t="shared" si="313"/>
        <v>4.22</v>
      </c>
      <c r="I374" s="1124">
        <f t="shared" si="313"/>
        <v>4.1879999999999997</v>
      </c>
      <c r="J374" s="1124">
        <f t="shared" si="313"/>
        <v>5.7119999999999997</v>
      </c>
      <c r="K374" s="1124">
        <f t="shared" si="313"/>
        <v>5.77</v>
      </c>
      <c r="L374" s="1124">
        <f t="shared" si="313"/>
        <v>5.7809999999999988</v>
      </c>
      <c r="M374" s="1124">
        <f t="shared" si="313"/>
        <v>5.8170000000000002</v>
      </c>
      <c r="N374" s="1124">
        <f t="shared" si="313"/>
        <v>5.8529999999999998</v>
      </c>
      <c r="O374" s="1124">
        <f t="shared" si="313"/>
        <v>5.9539999999999997</v>
      </c>
      <c r="P374" s="1124">
        <f t="shared" si="313"/>
        <v>5.96</v>
      </c>
      <c r="Q374" s="1124">
        <f t="shared" si="313"/>
        <v>5.9409999999999998</v>
      </c>
      <c r="R374" s="1124">
        <f t="shared" si="313"/>
        <v>5.9620000000000006</v>
      </c>
      <c r="S374" s="1124">
        <f t="shared" si="313"/>
        <v>5.9630000000000001</v>
      </c>
      <c r="T374" s="1124">
        <f t="shared" si="313"/>
        <v>6.0440000000000014</v>
      </c>
      <c r="U374" s="1124">
        <f t="shared" si="313"/>
        <v>6.0250000000000012</v>
      </c>
      <c r="V374" s="1124">
        <f t="shared" si="313"/>
        <v>6.0410000000000013</v>
      </c>
      <c r="W374" s="1124">
        <f t="shared" si="313"/>
        <v>6.0470000000000015</v>
      </c>
      <c r="X374" s="1124">
        <f t="shared" si="313"/>
        <v>6.0780000000000021</v>
      </c>
      <c r="Y374" s="1124">
        <f t="shared" si="313"/>
        <v>6.0940000000000021</v>
      </c>
      <c r="Z374" s="1124">
        <f t="shared" si="313"/>
        <v>6.075000000000002</v>
      </c>
      <c r="AA374" s="1124">
        <f t="shared" si="313"/>
        <v>6.0960000000000027</v>
      </c>
      <c r="AB374" s="1124">
        <f t="shared" si="313"/>
        <v>6.1670000000000016</v>
      </c>
      <c r="AC374" s="1124">
        <f t="shared" si="313"/>
        <v>6.208000000000002</v>
      </c>
      <c r="AD374" s="1124">
        <f t="shared" si="313"/>
        <v>6.1890000000000018</v>
      </c>
      <c r="AE374" s="1124">
        <f t="shared" si="313"/>
        <v>6.1950000000000003</v>
      </c>
      <c r="AF374" s="1124">
        <f t="shared" si="313"/>
        <v>6.2110000000000021</v>
      </c>
      <c r="AG374" s="1124">
        <f t="shared" si="313"/>
        <v>6.2170000000000023</v>
      </c>
      <c r="AH374" s="1124">
        <f t="shared" si="313"/>
        <v>6.2480000000000011</v>
      </c>
      <c r="AI374" s="1124">
        <f t="shared" si="313"/>
        <v>6.2640000000000011</v>
      </c>
      <c r="AJ374" s="1124">
        <f t="shared" si="313"/>
        <v>6.245000000000001</v>
      </c>
      <c r="AK374" s="1124">
        <f t="shared" si="313"/>
        <v>6.2660000000000018</v>
      </c>
      <c r="AL374" s="1124">
        <f t="shared" si="313"/>
        <v>0</v>
      </c>
      <c r="AM374" s="1124">
        <f t="shared" ref="AM374:BR374" si="314">SUM(AM368:AM372)+AM88</f>
        <v>0</v>
      </c>
      <c r="AN374" s="1124">
        <f t="shared" si="314"/>
        <v>0</v>
      </c>
      <c r="AO374" s="1124">
        <f t="shared" si="314"/>
        <v>0</v>
      </c>
      <c r="AP374" s="1124">
        <f t="shared" si="314"/>
        <v>0</v>
      </c>
      <c r="AQ374" s="1124">
        <f t="shared" si="314"/>
        <v>0</v>
      </c>
      <c r="AR374" s="1124">
        <f t="shared" si="314"/>
        <v>0</v>
      </c>
      <c r="AS374" s="1124">
        <f t="shared" si="314"/>
        <v>0</v>
      </c>
      <c r="AT374" s="1124">
        <f t="shared" si="314"/>
        <v>0</v>
      </c>
      <c r="AU374" s="1124">
        <f t="shared" si="314"/>
        <v>0</v>
      </c>
      <c r="AV374" s="1124">
        <f t="shared" si="314"/>
        <v>0</v>
      </c>
      <c r="AW374" s="1124">
        <f t="shared" si="314"/>
        <v>0</v>
      </c>
      <c r="AX374" s="1124">
        <f t="shared" si="314"/>
        <v>0</v>
      </c>
      <c r="AY374" s="1124">
        <f t="shared" si="314"/>
        <v>0</v>
      </c>
      <c r="AZ374" s="1124">
        <f t="shared" si="314"/>
        <v>0</v>
      </c>
      <c r="BA374" s="1124">
        <f t="shared" si="314"/>
        <v>0</v>
      </c>
      <c r="BB374" s="1124">
        <f t="shared" si="314"/>
        <v>0</v>
      </c>
      <c r="BC374" s="1124">
        <f t="shared" si="314"/>
        <v>0</v>
      </c>
      <c r="BD374" s="1124">
        <f t="shared" si="314"/>
        <v>0</v>
      </c>
      <c r="BE374" s="1124">
        <f t="shared" si="314"/>
        <v>0</v>
      </c>
      <c r="BF374" s="1124">
        <f t="shared" si="314"/>
        <v>0</v>
      </c>
      <c r="BG374" s="1124">
        <f t="shared" si="314"/>
        <v>0</v>
      </c>
      <c r="BH374" s="1124">
        <f t="shared" si="314"/>
        <v>0</v>
      </c>
      <c r="BI374" s="1124">
        <f t="shared" si="314"/>
        <v>0</v>
      </c>
      <c r="BJ374" s="1124">
        <f t="shared" si="314"/>
        <v>0</v>
      </c>
      <c r="BK374" s="1124">
        <f t="shared" si="314"/>
        <v>0</v>
      </c>
      <c r="BL374" s="1124">
        <f t="shared" si="314"/>
        <v>0</v>
      </c>
      <c r="BM374" s="1124">
        <f t="shared" si="314"/>
        <v>0</v>
      </c>
      <c r="BN374" s="1124">
        <f t="shared" si="314"/>
        <v>0</v>
      </c>
      <c r="BO374" s="1124">
        <f t="shared" si="314"/>
        <v>0</v>
      </c>
      <c r="BP374" s="1124">
        <f t="shared" si="314"/>
        <v>0</v>
      </c>
      <c r="BQ374" s="1124">
        <f t="shared" si="314"/>
        <v>0</v>
      </c>
      <c r="BR374" s="1124">
        <f t="shared" si="314"/>
        <v>0</v>
      </c>
      <c r="BS374" s="1124">
        <f t="shared" ref="BS374:CI374" si="315">SUM(BS368:BS372)+BS88</f>
        <v>0</v>
      </c>
      <c r="BT374" s="1124">
        <f t="shared" si="315"/>
        <v>0</v>
      </c>
      <c r="BU374" s="1124">
        <f t="shared" si="315"/>
        <v>0</v>
      </c>
      <c r="BV374" s="1124">
        <f t="shared" si="315"/>
        <v>0</v>
      </c>
      <c r="BW374" s="1124">
        <f t="shared" si="315"/>
        <v>0</v>
      </c>
      <c r="BX374" s="1124">
        <f t="shared" si="315"/>
        <v>0</v>
      </c>
      <c r="BY374" s="1124">
        <f t="shared" si="315"/>
        <v>0</v>
      </c>
      <c r="BZ374" s="1124">
        <f t="shared" si="315"/>
        <v>0</v>
      </c>
      <c r="CA374" s="1124">
        <f t="shared" si="315"/>
        <v>0</v>
      </c>
      <c r="CB374" s="1124">
        <f t="shared" si="315"/>
        <v>0</v>
      </c>
      <c r="CC374" s="1124">
        <f t="shared" si="315"/>
        <v>0</v>
      </c>
      <c r="CD374" s="1124">
        <f t="shared" si="315"/>
        <v>0</v>
      </c>
      <c r="CE374" s="1124">
        <f t="shared" si="315"/>
        <v>0</v>
      </c>
      <c r="CF374" s="1124">
        <f t="shared" si="315"/>
        <v>0</v>
      </c>
      <c r="CG374" s="1124">
        <f t="shared" si="315"/>
        <v>0</v>
      </c>
      <c r="CH374" s="1124">
        <f t="shared" si="315"/>
        <v>0</v>
      </c>
      <c r="CI374" s="1125">
        <f t="shared" si="315"/>
        <v>0</v>
      </c>
    </row>
    <row r="375" spans="2:87" x14ac:dyDescent="0.2">
      <c r="B375" s="1119"/>
      <c r="C375" s="1120"/>
      <c r="D375" s="1120"/>
      <c r="E375" s="1120"/>
      <c r="F375" s="1120"/>
      <c r="G375" s="1120"/>
      <c r="H375" s="1120"/>
      <c r="I375" s="1120"/>
      <c r="J375" s="1120"/>
      <c r="K375" s="1120"/>
      <c r="L375" s="1120"/>
      <c r="M375" s="1120"/>
      <c r="N375" s="1120"/>
      <c r="O375" s="1120"/>
      <c r="P375" s="1120"/>
      <c r="Q375" s="1120"/>
      <c r="R375" s="1120"/>
      <c r="S375" s="1120"/>
      <c r="T375" s="1120"/>
      <c r="U375" s="1120"/>
      <c r="V375" s="1120"/>
      <c r="W375" s="1120"/>
      <c r="X375" s="1120"/>
      <c r="Y375" s="1120"/>
      <c r="Z375" s="1120"/>
      <c r="AA375" s="1120"/>
      <c r="AB375" s="1120"/>
      <c r="AC375" s="1120"/>
      <c r="AD375" s="1120"/>
      <c r="AE375" s="1120"/>
      <c r="AF375" s="1120"/>
      <c r="AG375" s="1120"/>
      <c r="AH375" s="1120"/>
      <c r="AI375" s="1120"/>
      <c r="AJ375" s="1120"/>
      <c r="AK375" s="1120"/>
      <c r="AL375" s="1120"/>
      <c r="AM375" s="1120"/>
      <c r="AN375" s="1120"/>
      <c r="AO375" s="1120"/>
      <c r="AP375" s="1120"/>
      <c r="AQ375" s="1120"/>
      <c r="AR375" s="1120"/>
      <c r="AS375" s="1120"/>
      <c r="AT375" s="1120"/>
      <c r="AU375" s="1120"/>
      <c r="AV375" s="1120"/>
      <c r="AW375" s="1120"/>
      <c r="AX375" s="1120"/>
      <c r="AY375" s="1120"/>
      <c r="AZ375" s="1120"/>
      <c r="BA375" s="1120"/>
      <c r="BB375" s="1120"/>
      <c r="BC375" s="1120"/>
      <c r="BD375" s="1120"/>
      <c r="BE375" s="1120"/>
      <c r="BF375" s="1120"/>
      <c r="BG375" s="1120"/>
      <c r="BH375" s="1120"/>
      <c r="BI375" s="1120"/>
      <c r="BJ375" s="1120"/>
      <c r="BK375" s="1120"/>
      <c r="BL375" s="1120"/>
      <c r="BM375" s="1120"/>
      <c r="BN375" s="1120"/>
      <c r="BO375" s="1120"/>
      <c r="BP375" s="1120"/>
      <c r="BQ375" s="1120"/>
      <c r="BR375" s="1120"/>
      <c r="BS375" s="1120"/>
      <c r="BT375" s="1120"/>
      <c r="BU375" s="1120"/>
      <c r="BV375" s="1120"/>
      <c r="BW375" s="1120"/>
      <c r="BX375" s="1120"/>
      <c r="BY375" s="1120"/>
      <c r="BZ375" s="1120"/>
      <c r="CA375" s="1120"/>
      <c r="CB375" s="1120"/>
      <c r="CC375" s="1120"/>
      <c r="CD375" s="1120"/>
      <c r="CE375" s="1120"/>
      <c r="CF375" s="1120"/>
      <c r="CG375" s="1120"/>
      <c r="CH375" s="1120"/>
      <c r="CI375" s="1121"/>
    </row>
    <row r="376" spans="2:87" x14ac:dyDescent="0.2">
      <c r="B376" s="1119" t="s">
        <v>699</v>
      </c>
      <c r="C376" s="1120"/>
      <c r="D376" s="1120"/>
      <c r="E376" s="1120"/>
      <c r="F376" s="1120"/>
      <c r="G376" s="1122" t="s">
        <v>113</v>
      </c>
      <c r="H376" s="1122" t="s">
        <v>114</v>
      </c>
      <c r="I376" s="1122" t="s">
        <v>115</v>
      </c>
      <c r="J376" s="1122" t="s">
        <v>116</v>
      </c>
      <c r="K376" s="1122" t="s">
        <v>117</v>
      </c>
      <c r="L376" s="1122" t="s">
        <v>118</v>
      </c>
      <c r="M376" s="1122" t="s">
        <v>119</v>
      </c>
      <c r="N376" s="1122" t="s">
        <v>120</v>
      </c>
      <c r="O376" s="1122" t="s">
        <v>121</v>
      </c>
      <c r="P376" s="1122" t="s">
        <v>122</v>
      </c>
      <c r="Q376" s="1122" t="s">
        <v>123</v>
      </c>
      <c r="R376" s="1122" t="s">
        <v>124</v>
      </c>
      <c r="S376" s="1122" t="s">
        <v>153</v>
      </c>
      <c r="T376" s="1122" t="s">
        <v>154</v>
      </c>
      <c r="U376" s="1122" t="s">
        <v>155</v>
      </c>
      <c r="V376" s="1122" t="s">
        <v>156</v>
      </c>
      <c r="W376" s="1122" t="s">
        <v>125</v>
      </c>
      <c r="X376" s="1122" t="s">
        <v>157</v>
      </c>
      <c r="Y376" s="1122" t="s">
        <v>158</v>
      </c>
      <c r="Z376" s="1122" t="s">
        <v>159</v>
      </c>
      <c r="AA376" s="1122" t="s">
        <v>160</v>
      </c>
      <c r="AB376" s="1122" t="s">
        <v>126</v>
      </c>
      <c r="AC376" s="1122" t="s">
        <v>161</v>
      </c>
      <c r="AD376" s="1122" t="s">
        <v>162</v>
      </c>
      <c r="AE376" s="1122" t="s">
        <v>163</v>
      </c>
      <c r="AF376" s="1122" t="s">
        <v>164</v>
      </c>
      <c r="AG376" s="1122" t="s">
        <v>127</v>
      </c>
      <c r="AH376" s="1122" t="s">
        <v>165</v>
      </c>
      <c r="AI376" s="1122" t="s">
        <v>166</v>
      </c>
      <c r="AJ376" s="1122" t="s">
        <v>167</v>
      </c>
      <c r="AK376" s="1122" t="s">
        <v>168</v>
      </c>
      <c r="AL376" s="1122" t="s">
        <v>128</v>
      </c>
      <c r="AM376" s="1122" t="s">
        <v>169</v>
      </c>
      <c r="AN376" s="1122" t="s">
        <v>170</v>
      </c>
      <c r="AO376" s="1122" t="s">
        <v>171</v>
      </c>
      <c r="AP376" s="1122" t="s">
        <v>172</v>
      </c>
      <c r="AQ376" s="1122" t="s">
        <v>129</v>
      </c>
      <c r="AR376" s="1122" t="s">
        <v>173</v>
      </c>
      <c r="AS376" s="1122" t="s">
        <v>174</v>
      </c>
      <c r="AT376" s="1122" t="s">
        <v>175</v>
      </c>
      <c r="AU376" s="1122" t="s">
        <v>176</v>
      </c>
      <c r="AV376" s="1122" t="s">
        <v>130</v>
      </c>
      <c r="AW376" s="1122" t="s">
        <v>177</v>
      </c>
      <c r="AX376" s="1122" t="s">
        <v>178</v>
      </c>
      <c r="AY376" s="1122" t="s">
        <v>179</v>
      </c>
      <c r="AZ376" s="1122" t="s">
        <v>180</v>
      </c>
      <c r="BA376" s="1122" t="s">
        <v>131</v>
      </c>
      <c r="BB376" s="1122" t="s">
        <v>181</v>
      </c>
      <c r="BC376" s="1122" t="s">
        <v>182</v>
      </c>
      <c r="BD376" s="1122" t="s">
        <v>183</v>
      </c>
      <c r="BE376" s="1122" t="s">
        <v>184</v>
      </c>
      <c r="BF376" s="1122" t="s">
        <v>132</v>
      </c>
      <c r="BG376" s="1122" t="s">
        <v>185</v>
      </c>
      <c r="BH376" s="1122" t="s">
        <v>186</v>
      </c>
      <c r="BI376" s="1122" t="s">
        <v>187</v>
      </c>
      <c r="BJ376" s="1122" t="s">
        <v>188</v>
      </c>
      <c r="BK376" s="1122" t="s">
        <v>133</v>
      </c>
      <c r="BL376" s="1122" t="s">
        <v>189</v>
      </c>
      <c r="BM376" s="1122" t="s">
        <v>190</v>
      </c>
      <c r="BN376" s="1122" t="s">
        <v>191</v>
      </c>
      <c r="BO376" s="1122" t="s">
        <v>192</v>
      </c>
      <c r="BP376" s="1122" t="s">
        <v>134</v>
      </c>
      <c r="BQ376" s="1122" t="s">
        <v>193</v>
      </c>
      <c r="BR376" s="1122" t="s">
        <v>194</v>
      </c>
      <c r="BS376" s="1122" t="s">
        <v>195</v>
      </c>
      <c r="BT376" s="1122" t="s">
        <v>196</v>
      </c>
      <c r="BU376" s="1122" t="s">
        <v>135</v>
      </c>
      <c r="BV376" s="1122" t="s">
        <v>197</v>
      </c>
      <c r="BW376" s="1122" t="s">
        <v>198</v>
      </c>
      <c r="BX376" s="1122" t="s">
        <v>199</v>
      </c>
      <c r="BY376" s="1122" t="s">
        <v>200</v>
      </c>
      <c r="BZ376" s="1122" t="s">
        <v>136</v>
      </c>
      <c r="CA376" s="1122" t="s">
        <v>201</v>
      </c>
      <c r="CB376" s="1122" t="s">
        <v>202</v>
      </c>
      <c r="CC376" s="1122" t="s">
        <v>203</v>
      </c>
      <c r="CD376" s="1122" t="s">
        <v>204</v>
      </c>
      <c r="CE376" s="1122" t="s">
        <v>137</v>
      </c>
      <c r="CF376" s="1122" t="s">
        <v>205</v>
      </c>
      <c r="CG376" s="1122" t="s">
        <v>206</v>
      </c>
      <c r="CH376" s="1122" t="s">
        <v>207</v>
      </c>
      <c r="CI376" s="1123" t="s">
        <v>208</v>
      </c>
    </row>
    <row r="377" spans="2:87" x14ac:dyDescent="0.2">
      <c r="B377" s="1119"/>
      <c r="C377" s="1120" t="s">
        <v>693</v>
      </c>
      <c r="D377" s="1120"/>
      <c r="E377" s="1120" t="s">
        <v>141</v>
      </c>
      <c r="F377" s="1120">
        <v>2</v>
      </c>
      <c r="G377" s="1124">
        <f t="shared" ref="G377:AL377" si="316">G136-G147</f>
        <v>0.47000000000000003</v>
      </c>
      <c r="H377" s="1124">
        <f t="shared" si="316"/>
        <v>0.62</v>
      </c>
      <c r="I377" s="1124">
        <f t="shared" si="316"/>
        <v>0.59500000000000008</v>
      </c>
      <c r="J377" s="1124">
        <f t="shared" si="316"/>
        <v>0.59</v>
      </c>
      <c r="K377" s="1124">
        <f t="shared" si="316"/>
        <v>0.91999999999999993</v>
      </c>
      <c r="L377" s="1124">
        <f t="shared" si="316"/>
        <v>0.82999999999999985</v>
      </c>
      <c r="M377" s="1124">
        <f t="shared" si="316"/>
        <v>0.8600000000000001</v>
      </c>
      <c r="N377" s="1124">
        <f t="shared" si="316"/>
        <v>0.88000000000000012</v>
      </c>
      <c r="O377" s="1124">
        <f t="shared" si="316"/>
        <v>0.95</v>
      </c>
      <c r="P377" s="1124">
        <f t="shared" si="316"/>
        <v>0.95</v>
      </c>
      <c r="Q377" s="1124">
        <f t="shared" si="316"/>
        <v>0.95</v>
      </c>
      <c r="R377" s="1124">
        <f t="shared" si="316"/>
        <v>0.95</v>
      </c>
      <c r="S377" s="1124">
        <f t="shared" si="316"/>
        <v>0.96</v>
      </c>
      <c r="T377" s="1124">
        <f t="shared" si="316"/>
        <v>0.96</v>
      </c>
      <c r="U377" s="1124">
        <f t="shared" si="316"/>
        <v>0.96</v>
      </c>
      <c r="V377" s="1124">
        <f t="shared" si="316"/>
        <v>0.97</v>
      </c>
      <c r="W377" s="1124">
        <f t="shared" si="316"/>
        <v>0.97</v>
      </c>
      <c r="X377" s="1124">
        <f t="shared" si="316"/>
        <v>0.97</v>
      </c>
      <c r="Y377" s="1124">
        <f t="shared" si="316"/>
        <v>0.98</v>
      </c>
      <c r="Z377" s="1124">
        <f t="shared" si="316"/>
        <v>0.98</v>
      </c>
      <c r="AA377" s="1124">
        <f t="shared" si="316"/>
        <v>0.98</v>
      </c>
      <c r="AB377" s="1124">
        <f t="shared" si="316"/>
        <v>0.98</v>
      </c>
      <c r="AC377" s="1124">
        <f t="shared" si="316"/>
        <v>0.99</v>
      </c>
      <c r="AD377" s="1124">
        <f t="shared" si="316"/>
        <v>0.99</v>
      </c>
      <c r="AE377" s="1124">
        <f t="shared" si="316"/>
        <v>0.99</v>
      </c>
      <c r="AF377" s="1124">
        <f t="shared" si="316"/>
        <v>1</v>
      </c>
      <c r="AG377" s="1124">
        <f t="shared" si="316"/>
        <v>1</v>
      </c>
      <c r="AH377" s="1124">
        <f t="shared" si="316"/>
        <v>1</v>
      </c>
      <c r="AI377" s="1124">
        <f t="shared" si="316"/>
        <v>1.01</v>
      </c>
      <c r="AJ377" s="1124">
        <f t="shared" si="316"/>
        <v>1.01</v>
      </c>
      <c r="AK377" s="1124">
        <f t="shared" si="316"/>
        <v>1.01</v>
      </c>
      <c r="AL377" s="1124">
        <f t="shared" si="316"/>
        <v>0</v>
      </c>
      <c r="AM377" s="1124">
        <f t="shared" ref="AM377:BR377" si="317">AM136-AM147</f>
        <v>0</v>
      </c>
      <c r="AN377" s="1124">
        <f t="shared" si="317"/>
        <v>0</v>
      </c>
      <c r="AO377" s="1124">
        <f t="shared" si="317"/>
        <v>0</v>
      </c>
      <c r="AP377" s="1124">
        <f t="shared" si="317"/>
        <v>0</v>
      </c>
      <c r="AQ377" s="1124">
        <f t="shared" si="317"/>
        <v>0</v>
      </c>
      <c r="AR377" s="1124">
        <f t="shared" si="317"/>
        <v>0</v>
      </c>
      <c r="AS377" s="1124">
        <f t="shared" si="317"/>
        <v>0</v>
      </c>
      <c r="AT377" s="1124">
        <f t="shared" si="317"/>
        <v>0</v>
      </c>
      <c r="AU377" s="1124">
        <f t="shared" si="317"/>
        <v>0</v>
      </c>
      <c r="AV377" s="1124">
        <f t="shared" si="317"/>
        <v>0</v>
      </c>
      <c r="AW377" s="1124">
        <f t="shared" si="317"/>
        <v>0</v>
      </c>
      <c r="AX377" s="1124">
        <f t="shared" si="317"/>
        <v>0</v>
      </c>
      <c r="AY377" s="1124">
        <f t="shared" si="317"/>
        <v>0</v>
      </c>
      <c r="AZ377" s="1124">
        <f t="shared" si="317"/>
        <v>0</v>
      </c>
      <c r="BA377" s="1124">
        <f t="shared" si="317"/>
        <v>0</v>
      </c>
      <c r="BB377" s="1124">
        <f t="shared" si="317"/>
        <v>0</v>
      </c>
      <c r="BC377" s="1124">
        <f t="shared" si="317"/>
        <v>0</v>
      </c>
      <c r="BD377" s="1124">
        <f t="shared" si="317"/>
        <v>0</v>
      </c>
      <c r="BE377" s="1124">
        <f t="shared" si="317"/>
        <v>0</v>
      </c>
      <c r="BF377" s="1124">
        <f t="shared" si="317"/>
        <v>0</v>
      </c>
      <c r="BG377" s="1124">
        <f t="shared" si="317"/>
        <v>0</v>
      </c>
      <c r="BH377" s="1124">
        <f t="shared" si="317"/>
        <v>0</v>
      </c>
      <c r="BI377" s="1124">
        <f t="shared" si="317"/>
        <v>0</v>
      </c>
      <c r="BJ377" s="1124">
        <f t="shared" si="317"/>
        <v>0</v>
      </c>
      <c r="BK377" s="1124">
        <f t="shared" si="317"/>
        <v>0</v>
      </c>
      <c r="BL377" s="1124">
        <f t="shared" si="317"/>
        <v>0</v>
      </c>
      <c r="BM377" s="1124">
        <f t="shared" si="317"/>
        <v>0</v>
      </c>
      <c r="BN377" s="1124">
        <f t="shared" si="317"/>
        <v>0</v>
      </c>
      <c r="BO377" s="1124">
        <f t="shared" si="317"/>
        <v>0</v>
      </c>
      <c r="BP377" s="1124">
        <f t="shared" si="317"/>
        <v>0</v>
      </c>
      <c r="BQ377" s="1124">
        <f t="shared" si="317"/>
        <v>0</v>
      </c>
      <c r="BR377" s="1124">
        <f t="shared" si="317"/>
        <v>0</v>
      </c>
      <c r="BS377" s="1124">
        <f t="shared" ref="BS377:CI377" si="318">BS136-BS147</f>
        <v>0</v>
      </c>
      <c r="BT377" s="1124">
        <f t="shared" si="318"/>
        <v>0</v>
      </c>
      <c r="BU377" s="1124">
        <f t="shared" si="318"/>
        <v>0</v>
      </c>
      <c r="BV377" s="1124">
        <f t="shared" si="318"/>
        <v>0</v>
      </c>
      <c r="BW377" s="1124">
        <f t="shared" si="318"/>
        <v>0</v>
      </c>
      <c r="BX377" s="1124">
        <f t="shared" si="318"/>
        <v>0</v>
      </c>
      <c r="BY377" s="1124">
        <f t="shared" si="318"/>
        <v>0</v>
      </c>
      <c r="BZ377" s="1124">
        <f t="shared" si="318"/>
        <v>0</v>
      </c>
      <c r="CA377" s="1124">
        <f t="shared" si="318"/>
        <v>0</v>
      </c>
      <c r="CB377" s="1124">
        <f t="shared" si="318"/>
        <v>0</v>
      </c>
      <c r="CC377" s="1124">
        <f t="shared" si="318"/>
        <v>0</v>
      </c>
      <c r="CD377" s="1124">
        <f t="shared" si="318"/>
        <v>0</v>
      </c>
      <c r="CE377" s="1124">
        <f t="shared" si="318"/>
        <v>0</v>
      </c>
      <c r="CF377" s="1124">
        <f t="shared" si="318"/>
        <v>0</v>
      </c>
      <c r="CG377" s="1124">
        <f t="shared" si="318"/>
        <v>0</v>
      </c>
      <c r="CH377" s="1124">
        <f t="shared" si="318"/>
        <v>0</v>
      </c>
      <c r="CI377" s="1125">
        <f t="shared" si="318"/>
        <v>0</v>
      </c>
    </row>
    <row r="378" spans="2:87" x14ac:dyDescent="0.2">
      <c r="B378" s="1119"/>
      <c r="C378" s="1120" t="s">
        <v>694</v>
      </c>
      <c r="D378" s="1120"/>
      <c r="E378" s="1120" t="s">
        <v>141</v>
      </c>
      <c r="F378" s="1120">
        <v>2</v>
      </c>
      <c r="G378" s="1124">
        <f t="shared" ref="G378:AL378" si="319">G137-G148</f>
        <v>0.1</v>
      </c>
      <c r="H378" s="1124">
        <f t="shared" si="319"/>
        <v>0.14000000000000001</v>
      </c>
      <c r="I378" s="1124">
        <f t="shared" si="319"/>
        <v>6.5000000000000002E-2</v>
      </c>
      <c r="J378" s="1124">
        <f t="shared" si="319"/>
        <v>7.0000000000000007E-2</v>
      </c>
      <c r="K378" s="1124">
        <f t="shared" si="319"/>
        <v>0.15000000000000002</v>
      </c>
      <c r="L378" s="1124">
        <f t="shared" si="319"/>
        <v>0.13</v>
      </c>
      <c r="M378" s="1124">
        <f t="shared" si="319"/>
        <v>0.13</v>
      </c>
      <c r="N378" s="1124">
        <f t="shared" si="319"/>
        <v>0.13</v>
      </c>
      <c r="O378" s="1124">
        <f t="shared" si="319"/>
        <v>7.9999999999999988E-2</v>
      </c>
      <c r="P378" s="1124">
        <f t="shared" si="319"/>
        <v>7.9999999999999988E-2</v>
      </c>
      <c r="Q378" s="1124">
        <f t="shared" si="319"/>
        <v>7.9999999999999988E-2</v>
      </c>
      <c r="R378" s="1124">
        <f t="shared" si="319"/>
        <v>7.9999999999999988E-2</v>
      </c>
      <c r="S378" s="1124">
        <f t="shared" si="319"/>
        <v>7.9999999999999988E-2</v>
      </c>
      <c r="T378" s="1124">
        <f t="shared" si="319"/>
        <v>7.9999999999999988E-2</v>
      </c>
      <c r="U378" s="1124">
        <f t="shared" si="319"/>
        <v>7.9999999999999988E-2</v>
      </c>
      <c r="V378" s="1124">
        <f t="shared" si="319"/>
        <v>7.9999999999999988E-2</v>
      </c>
      <c r="W378" s="1124">
        <f t="shared" si="319"/>
        <v>7.9999999999999988E-2</v>
      </c>
      <c r="X378" s="1124">
        <f t="shared" si="319"/>
        <v>7.9999999999999988E-2</v>
      </c>
      <c r="Y378" s="1124">
        <f t="shared" si="319"/>
        <v>7.9999999999999988E-2</v>
      </c>
      <c r="Z378" s="1124">
        <f t="shared" si="319"/>
        <v>7.9999999999999988E-2</v>
      </c>
      <c r="AA378" s="1124">
        <f t="shared" si="319"/>
        <v>7.9999999999999988E-2</v>
      </c>
      <c r="AB378" s="1124">
        <f t="shared" si="319"/>
        <v>7.9999999999999988E-2</v>
      </c>
      <c r="AC378" s="1124">
        <f t="shared" si="319"/>
        <v>7.9999999999999988E-2</v>
      </c>
      <c r="AD378" s="1124">
        <f t="shared" si="319"/>
        <v>7.9999999999999988E-2</v>
      </c>
      <c r="AE378" s="1124">
        <f t="shared" si="319"/>
        <v>7.9999999999999988E-2</v>
      </c>
      <c r="AF378" s="1124">
        <f t="shared" si="319"/>
        <v>7.9999999999999988E-2</v>
      </c>
      <c r="AG378" s="1124">
        <f t="shared" si="319"/>
        <v>7.9999999999999988E-2</v>
      </c>
      <c r="AH378" s="1124">
        <f t="shared" si="319"/>
        <v>7.9999999999999988E-2</v>
      </c>
      <c r="AI378" s="1124">
        <f t="shared" si="319"/>
        <v>7.9999999999999988E-2</v>
      </c>
      <c r="AJ378" s="1124">
        <f t="shared" si="319"/>
        <v>7.9999999999999988E-2</v>
      </c>
      <c r="AK378" s="1124">
        <f t="shared" si="319"/>
        <v>7.9999999999999988E-2</v>
      </c>
      <c r="AL378" s="1124">
        <f t="shared" si="319"/>
        <v>0</v>
      </c>
      <c r="AM378" s="1124">
        <f t="shared" ref="AM378:BR378" si="320">AM137-AM148</f>
        <v>0</v>
      </c>
      <c r="AN378" s="1124">
        <f t="shared" si="320"/>
        <v>0</v>
      </c>
      <c r="AO378" s="1124">
        <f t="shared" si="320"/>
        <v>0</v>
      </c>
      <c r="AP378" s="1124">
        <f t="shared" si="320"/>
        <v>0</v>
      </c>
      <c r="AQ378" s="1124">
        <f t="shared" si="320"/>
        <v>0</v>
      </c>
      <c r="AR378" s="1124">
        <f t="shared" si="320"/>
        <v>0</v>
      </c>
      <c r="AS378" s="1124">
        <f t="shared" si="320"/>
        <v>0</v>
      </c>
      <c r="AT378" s="1124">
        <f t="shared" si="320"/>
        <v>0</v>
      </c>
      <c r="AU378" s="1124">
        <f t="shared" si="320"/>
        <v>0</v>
      </c>
      <c r="AV378" s="1124">
        <f t="shared" si="320"/>
        <v>0</v>
      </c>
      <c r="AW378" s="1124">
        <f t="shared" si="320"/>
        <v>0</v>
      </c>
      <c r="AX378" s="1124">
        <f t="shared" si="320"/>
        <v>0</v>
      </c>
      <c r="AY378" s="1124">
        <f t="shared" si="320"/>
        <v>0</v>
      </c>
      <c r="AZ378" s="1124">
        <f t="shared" si="320"/>
        <v>0</v>
      </c>
      <c r="BA378" s="1124">
        <f t="shared" si="320"/>
        <v>0</v>
      </c>
      <c r="BB378" s="1124">
        <f t="shared" si="320"/>
        <v>0</v>
      </c>
      <c r="BC378" s="1124">
        <f t="shared" si="320"/>
        <v>0</v>
      </c>
      <c r="BD378" s="1124">
        <f t="shared" si="320"/>
        <v>0</v>
      </c>
      <c r="BE378" s="1124">
        <f t="shared" si="320"/>
        <v>0</v>
      </c>
      <c r="BF378" s="1124">
        <f t="shared" si="320"/>
        <v>0</v>
      </c>
      <c r="BG378" s="1124">
        <f t="shared" si="320"/>
        <v>0</v>
      </c>
      <c r="BH378" s="1124">
        <f t="shared" si="320"/>
        <v>0</v>
      </c>
      <c r="BI378" s="1124">
        <f t="shared" si="320"/>
        <v>0</v>
      </c>
      <c r="BJ378" s="1124">
        <f t="shared" si="320"/>
        <v>0</v>
      </c>
      <c r="BK378" s="1124">
        <f t="shared" si="320"/>
        <v>0</v>
      </c>
      <c r="BL378" s="1124">
        <f t="shared" si="320"/>
        <v>0</v>
      </c>
      <c r="BM378" s="1124">
        <f t="shared" si="320"/>
        <v>0</v>
      </c>
      <c r="BN378" s="1124">
        <f t="shared" si="320"/>
        <v>0</v>
      </c>
      <c r="BO378" s="1124">
        <f t="shared" si="320"/>
        <v>0</v>
      </c>
      <c r="BP378" s="1124">
        <f t="shared" si="320"/>
        <v>0</v>
      </c>
      <c r="BQ378" s="1124">
        <f t="shared" si="320"/>
        <v>0</v>
      </c>
      <c r="BR378" s="1124">
        <f t="shared" si="320"/>
        <v>0</v>
      </c>
      <c r="BS378" s="1124">
        <f t="shared" ref="BS378:CI378" si="321">BS137-BS148</f>
        <v>0</v>
      </c>
      <c r="BT378" s="1124">
        <f t="shared" si="321"/>
        <v>0</v>
      </c>
      <c r="BU378" s="1124">
        <f t="shared" si="321"/>
        <v>0</v>
      </c>
      <c r="BV378" s="1124">
        <f t="shared" si="321"/>
        <v>0</v>
      </c>
      <c r="BW378" s="1124">
        <f t="shared" si="321"/>
        <v>0</v>
      </c>
      <c r="BX378" s="1124">
        <f t="shared" si="321"/>
        <v>0</v>
      </c>
      <c r="BY378" s="1124">
        <f t="shared" si="321"/>
        <v>0</v>
      </c>
      <c r="BZ378" s="1124">
        <f t="shared" si="321"/>
        <v>0</v>
      </c>
      <c r="CA378" s="1124">
        <f t="shared" si="321"/>
        <v>0</v>
      </c>
      <c r="CB378" s="1124">
        <f t="shared" si="321"/>
        <v>0</v>
      </c>
      <c r="CC378" s="1124">
        <f t="shared" si="321"/>
        <v>0</v>
      </c>
      <c r="CD378" s="1124">
        <f t="shared" si="321"/>
        <v>0</v>
      </c>
      <c r="CE378" s="1124">
        <f t="shared" si="321"/>
        <v>0</v>
      </c>
      <c r="CF378" s="1124">
        <f t="shared" si="321"/>
        <v>0</v>
      </c>
      <c r="CG378" s="1124">
        <f t="shared" si="321"/>
        <v>0</v>
      </c>
      <c r="CH378" s="1124">
        <f t="shared" si="321"/>
        <v>0</v>
      </c>
      <c r="CI378" s="1125">
        <f t="shared" si="321"/>
        <v>0</v>
      </c>
    </row>
    <row r="379" spans="2:87" x14ac:dyDescent="0.2">
      <c r="B379" s="1119"/>
      <c r="C379" s="1120" t="s">
        <v>695</v>
      </c>
      <c r="D379" s="1120"/>
      <c r="E379" s="1120" t="s">
        <v>141</v>
      </c>
      <c r="F379" s="1120">
        <v>2</v>
      </c>
      <c r="G379" s="1124">
        <f t="shared" ref="G379:AL379" si="322">G133+G135-G145-G146</f>
        <v>3.1500000000000004</v>
      </c>
      <c r="H379" s="1124">
        <f t="shared" si="322"/>
        <v>2.2900000000000005</v>
      </c>
      <c r="I379" s="1124">
        <f t="shared" si="322"/>
        <v>2.4139999999999997</v>
      </c>
      <c r="J379" s="1124">
        <f t="shared" si="322"/>
        <v>3.17</v>
      </c>
      <c r="K379" s="1124">
        <f t="shared" si="322"/>
        <v>2.3130000000000002</v>
      </c>
      <c r="L379" s="1124">
        <f t="shared" si="322"/>
        <v>2.3190000000000004</v>
      </c>
      <c r="M379" s="1124">
        <f t="shared" si="322"/>
        <v>2.3250000000000006</v>
      </c>
      <c r="N379" s="1124">
        <f t="shared" si="322"/>
        <v>2.3310000000000008</v>
      </c>
      <c r="O379" s="1124">
        <f t="shared" si="322"/>
        <v>2.3370000000000002</v>
      </c>
      <c r="P379" s="1124">
        <f t="shared" si="322"/>
        <v>2.3430000000000004</v>
      </c>
      <c r="Q379" s="1124">
        <f t="shared" si="322"/>
        <v>2.3490000000000006</v>
      </c>
      <c r="R379" s="1124">
        <f t="shared" si="322"/>
        <v>2.3550000000000009</v>
      </c>
      <c r="S379" s="1124">
        <f t="shared" si="322"/>
        <v>2.3610000000000011</v>
      </c>
      <c r="T379" s="1124">
        <f t="shared" si="322"/>
        <v>2.3670000000000013</v>
      </c>
      <c r="U379" s="1124">
        <f t="shared" si="322"/>
        <v>2.3730000000000016</v>
      </c>
      <c r="V379" s="1124">
        <f t="shared" si="322"/>
        <v>2.3790000000000018</v>
      </c>
      <c r="W379" s="1124">
        <f t="shared" si="322"/>
        <v>2.3750000000000013</v>
      </c>
      <c r="X379" s="1124">
        <f t="shared" si="322"/>
        <v>2.3810000000000016</v>
      </c>
      <c r="Y379" s="1124">
        <f t="shared" si="322"/>
        <v>2.3870000000000018</v>
      </c>
      <c r="Z379" s="1124">
        <f t="shared" si="322"/>
        <v>2.3930000000000016</v>
      </c>
      <c r="AA379" s="1124">
        <f t="shared" si="322"/>
        <v>2.3990000000000018</v>
      </c>
      <c r="AB379" s="1124">
        <f t="shared" si="322"/>
        <v>2.405000000000002</v>
      </c>
      <c r="AC379" s="1124">
        <f t="shared" si="322"/>
        <v>2.4110000000000023</v>
      </c>
      <c r="AD379" s="1124">
        <f t="shared" si="322"/>
        <v>2.4170000000000025</v>
      </c>
      <c r="AE379" s="1124">
        <f t="shared" si="322"/>
        <v>2.4230000000000023</v>
      </c>
      <c r="AF379" s="1124">
        <f t="shared" si="322"/>
        <v>2.4290000000000025</v>
      </c>
      <c r="AG379" s="1124">
        <f t="shared" si="322"/>
        <v>2.4350000000000027</v>
      </c>
      <c r="AH379" s="1124">
        <f t="shared" si="322"/>
        <v>2.4410000000000025</v>
      </c>
      <c r="AI379" s="1124">
        <f t="shared" si="322"/>
        <v>2.4470000000000027</v>
      </c>
      <c r="AJ379" s="1124">
        <f t="shared" si="322"/>
        <v>2.453000000000003</v>
      </c>
      <c r="AK379" s="1124">
        <f t="shared" si="322"/>
        <v>2.4590000000000032</v>
      </c>
      <c r="AL379" s="1124">
        <f t="shared" si="322"/>
        <v>0</v>
      </c>
      <c r="AM379" s="1124">
        <f t="shared" ref="AM379:BR379" si="323">AM133+AM135-AM145-AM146</f>
        <v>0</v>
      </c>
      <c r="AN379" s="1124">
        <f t="shared" si="323"/>
        <v>0</v>
      </c>
      <c r="AO379" s="1124">
        <f t="shared" si="323"/>
        <v>0</v>
      </c>
      <c r="AP379" s="1124">
        <f t="shared" si="323"/>
        <v>0</v>
      </c>
      <c r="AQ379" s="1124">
        <f t="shared" si="323"/>
        <v>0</v>
      </c>
      <c r="AR379" s="1124">
        <f t="shared" si="323"/>
        <v>0</v>
      </c>
      <c r="AS379" s="1124">
        <f t="shared" si="323"/>
        <v>0</v>
      </c>
      <c r="AT379" s="1124">
        <f t="shared" si="323"/>
        <v>0</v>
      </c>
      <c r="AU379" s="1124">
        <f t="shared" si="323"/>
        <v>0</v>
      </c>
      <c r="AV379" s="1124">
        <f t="shared" si="323"/>
        <v>0</v>
      </c>
      <c r="AW379" s="1124">
        <f t="shared" si="323"/>
        <v>0</v>
      </c>
      <c r="AX379" s="1124">
        <f t="shared" si="323"/>
        <v>0</v>
      </c>
      <c r="AY379" s="1124">
        <f t="shared" si="323"/>
        <v>0</v>
      </c>
      <c r="AZ379" s="1124">
        <f t="shared" si="323"/>
        <v>0</v>
      </c>
      <c r="BA379" s="1124">
        <f t="shared" si="323"/>
        <v>0</v>
      </c>
      <c r="BB379" s="1124">
        <f t="shared" si="323"/>
        <v>0</v>
      </c>
      <c r="BC379" s="1124">
        <f t="shared" si="323"/>
        <v>0</v>
      </c>
      <c r="BD379" s="1124">
        <f t="shared" si="323"/>
        <v>0</v>
      </c>
      <c r="BE379" s="1124">
        <f t="shared" si="323"/>
        <v>0</v>
      </c>
      <c r="BF379" s="1124">
        <f t="shared" si="323"/>
        <v>0</v>
      </c>
      <c r="BG379" s="1124">
        <f t="shared" si="323"/>
        <v>0</v>
      </c>
      <c r="BH379" s="1124">
        <f t="shared" si="323"/>
        <v>0</v>
      </c>
      <c r="BI379" s="1124">
        <f t="shared" si="323"/>
        <v>0</v>
      </c>
      <c r="BJ379" s="1124">
        <f t="shared" si="323"/>
        <v>0</v>
      </c>
      <c r="BK379" s="1124">
        <f t="shared" si="323"/>
        <v>0</v>
      </c>
      <c r="BL379" s="1124">
        <f t="shared" si="323"/>
        <v>0</v>
      </c>
      <c r="BM379" s="1124">
        <f t="shared" si="323"/>
        <v>0</v>
      </c>
      <c r="BN379" s="1124">
        <f t="shared" si="323"/>
        <v>0</v>
      </c>
      <c r="BO379" s="1124">
        <f t="shared" si="323"/>
        <v>0</v>
      </c>
      <c r="BP379" s="1124">
        <f t="shared" si="323"/>
        <v>0</v>
      </c>
      <c r="BQ379" s="1124">
        <f t="shared" si="323"/>
        <v>0</v>
      </c>
      <c r="BR379" s="1124">
        <f t="shared" si="323"/>
        <v>0</v>
      </c>
      <c r="BS379" s="1124">
        <f t="shared" ref="BS379:CI379" si="324">BS133+BS135-BS145-BS146</f>
        <v>0</v>
      </c>
      <c r="BT379" s="1124">
        <f t="shared" si="324"/>
        <v>0</v>
      </c>
      <c r="BU379" s="1124">
        <f t="shared" si="324"/>
        <v>0</v>
      </c>
      <c r="BV379" s="1124">
        <f t="shared" si="324"/>
        <v>0</v>
      </c>
      <c r="BW379" s="1124">
        <f t="shared" si="324"/>
        <v>0</v>
      </c>
      <c r="BX379" s="1124">
        <f t="shared" si="324"/>
        <v>0</v>
      </c>
      <c r="BY379" s="1124">
        <f t="shared" si="324"/>
        <v>0</v>
      </c>
      <c r="BZ379" s="1124">
        <f t="shared" si="324"/>
        <v>0</v>
      </c>
      <c r="CA379" s="1124">
        <f t="shared" si="324"/>
        <v>0</v>
      </c>
      <c r="CB379" s="1124">
        <f t="shared" si="324"/>
        <v>0</v>
      </c>
      <c r="CC379" s="1124">
        <f t="shared" si="324"/>
        <v>0</v>
      </c>
      <c r="CD379" s="1124">
        <f t="shared" si="324"/>
        <v>0</v>
      </c>
      <c r="CE379" s="1124">
        <f t="shared" si="324"/>
        <v>0</v>
      </c>
      <c r="CF379" s="1124">
        <f t="shared" si="324"/>
        <v>0</v>
      </c>
      <c r="CG379" s="1124">
        <f t="shared" si="324"/>
        <v>0</v>
      </c>
      <c r="CH379" s="1124">
        <f t="shared" si="324"/>
        <v>0</v>
      </c>
      <c r="CI379" s="1125">
        <f t="shared" si="324"/>
        <v>0</v>
      </c>
    </row>
    <row r="380" spans="2:87" x14ac:dyDescent="0.2">
      <c r="B380" s="1119"/>
      <c r="C380" s="1120" t="s">
        <v>148</v>
      </c>
      <c r="D380" s="1120"/>
      <c r="E380" s="1120" t="s">
        <v>141</v>
      </c>
      <c r="F380" s="1120">
        <v>2</v>
      </c>
      <c r="G380" s="1124">
        <f t="shared" ref="G380:AL380" si="325">G151</f>
        <v>0.9</v>
      </c>
      <c r="H380" s="1124">
        <f t="shared" si="325"/>
        <v>0.8600000000000001</v>
      </c>
      <c r="I380" s="1124">
        <f t="shared" si="325"/>
        <v>0.81299999999999994</v>
      </c>
      <c r="J380" s="1124">
        <f t="shared" si="325"/>
        <v>1.54</v>
      </c>
      <c r="K380" s="1124">
        <f t="shared" si="325"/>
        <v>1.55</v>
      </c>
      <c r="L380" s="1124">
        <f t="shared" si="325"/>
        <v>1.415</v>
      </c>
      <c r="M380" s="1124">
        <f t="shared" si="325"/>
        <v>1.4020000000000001</v>
      </c>
      <c r="N380" s="1124">
        <f t="shared" si="325"/>
        <v>1.3900000000000001</v>
      </c>
      <c r="O380" s="1124">
        <f t="shared" si="325"/>
        <v>1.3580000000000001</v>
      </c>
      <c r="P380" s="1124">
        <f t="shared" si="325"/>
        <v>1.345</v>
      </c>
      <c r="Q380" s="1124">
        <f t="shared" si="325"/>
        <v>1.333</v>
      </c>
      <c r="R380" s="1124">
        <f t="shared" si="325"/>
        <v>1.3089999999999999</v>
      </c>
      <c r="S380" s="1124">
        <f t="shared" si="325"/>
        <v>1.284</v>
      </c>
      <c r="T380" s="1124">
        <f t="shared" si="325"/>
        <v>1.2589999999999999</v>
      </c>
      <c r="U380" s="1124">
        <f t="shared" si="325"/>
        <v>1.2350000000000001</v>
      </c>
      <c r="V380" s="1124">
        <f t="shared" si="325"/>
        <v>1.21</v>
      </c>
      <c r="W380" s="1124">
        <f t="shared" si="325"/>
        <v>1.173</v>
      </c>
      <c r="X380" s="1124">
        <f t="shared" si="325"/>
        <v>1.149</v>
      </c>
      <c r="Y380" s="1124">
        <f t="shared" si="325"/>
        <v>1.1240000000000001</v>
      </c>
      <c r="Z380" s="1124">
        <f t="shared" si="325"/>
        <v>1.099</v>
      </c>
      <c r="AA380" s="1124">
        <f t="shared" si="325"/>
        <v>1.075</v>
      </c>
      <c r="AB380" s="1124">
        <f t="shared" si="325"/>
        <v>1.038</v>
      </c>
      <c r="AC380" s="1124">
        <f t="shared" si="325"/>
        <v>1.038</v>
      </c>
      <c r="AD380" s="1124">
        <f t="shared" si="325"/>
        <v>1.026</v>
      </c>
      <c r="AE380" s="1124">
        <f t="shared" si="325"/>
        <v>1.0129999999999999</v>
      </c>
      <c r="AF380" s="1124">
        <f t="shared" si="325"/>
        <v>1.0009999999999999</v>
      </c>
      <c r="AG380" s="1124">
        <f t="shared" si="325"/>
        <v>0.97599999999999998</v>
      </c>
      <c r="AH380" s="1124">
        <f t="shared" si="325"/>
        <v>0.96400000000000008</v>
      </c>
      <c r="AI380" s="1124">
        <f t="shared" si="325"/>
        <v>0.95200000000000007</v>
      </c>
      <c r="AJ380" s="1124">
        <f t="shared" si="325"/>
        <v>0.94000000000000006</v>
      </c>
      <c r="AK380" s="1124">
        <f t="shared" si="325"/>
        <v>0.92700000000000005</v>
      </c>
      <c r="AL380" s="1124">
        <f t="shared" si="325"/>
        <v>0</v>
      </c>
      <c r="AM380" s="1124">
        <f t="shared" ref="AM380:BR380" si="326">AM151</f>
        <v>0</v>
      </c>
      <c r="AN380" s="1124">
        <f t="shared" si="326"/>
        <v>0</v>
      </c>
      <c r="AO380" s="1124">
        <f t="shared" si="326"/>
        <v>0</v>
      </c>
      <c r="AP380" s="1124">
        <f t="shared" si="326"/>
        <v>0</v>
      </c>
      <c r="AQ380" s="1124">
        <f t="shared" si="326"/>
        <v>0</v>
      </c>
      <c r="AR380" s="1124">
        <f t="shared" si="326"/>
        <v>0</v>
      </c>
      <c r="AS380" s="1124">
        <f t="shared" si="326"/>
        <v>0</v>
      </c>
      <c r="AT380" s="1124">
        <f t="shared" si="326"/>
        <v>0</v>
      </c>
      <c r="AU380" s="1124">
        <f t="shared" si="326"/>
        <v>0</v>
      </c>
      <c r="AV380" s="1124">
        <f t="shared" si="326"/>
        <v>0</v>
      </c>
      <c r="AW380" s="1124">
        <f t="shared" si="326"/>
        <v>0</v>
      </c>
      <c r="AX380" s="1124">
        <f t="shared" si="326"/>
        <v>0</v>
      </c>
      <c r="AY380" s="1124">
        <f t="shared" si="326"/>
        <v>0</v>
      </c>
      <c r="AZ380" s="1124">
        <f t="shared" si="326"/>
        <v>0</v>
      </c>
      <c r="BA380" s="1124">
        <f t="shared" si="326"/>
        <v>0</v>
      </c>
      <c r="BB380" s="1124">
        <f t="shared" si="326"/>
        <v>0</v>
      </c>
      <c r="BC380" s="1124">
        <f t="shared" si="326"/>
        <v>0</v>
      </c>
      <c r="BD380" s="1124">
        <f t="shared" si="326"/>
        <v>0</v>
      </c>
      <c r="BE380" s="1124">
        <f t="shared" si="326"/>
        <v>0</v>
      </c>
      <c r="BF380" s="1124">
        <f t="shared" si="326"/>
        <v>0</v>
      </c>
      <c r="BG380" s="1124">
        <f t="shared" si="326"/>
        <v>0</v>
      </c>
      <c r="BH380" s="1124">
        <f t="shared" si="326"/>
        <v>0</v>
      </c>
      <c r="BI380" s="1124">
        <f t="shared" si="326"/>
        <v>0</v>
      </c>
      <c r="BJ380" s="1124">
        <f t="shared" si="326"/>
        <v>0</v>
      </c>
      <c r="BK380" s="1124">
        <f t="shared" si="326"/>
        <v>0</v>
      </c>
      <c r="BL380" s="1124">
        <f t="shared" si="326"/>
        <v>0</v>
      </c>
      <c r="BM380" s="1124">
        <f t="shared" si="326"/>
        <v>0</v>
      </c>
      <c r="BN380" s="1124">
        <f t="shared" si="326"/>
        <v>0</v>
      </c>
      <c r="BO380" s="1124">
        <f t="shared" si="326"/>
        <v>0</v>
      </c>
      <c r="BP380" s="1124">
        <f t="shared" si="326"/>
        <v>0</v>
      </c>
      <c r="BQ380" s="1124">
        <f t="shared" si="326"/>
        <v>0</v>
      </c>
      <c r="BR380" s="1124">
        <f t="shared" si="326"/>
        <v>0</v>
      </c>
      <c r="BS380" s="1124">
        <f t="shared" ref="BS380:CI380" si="327">BS151</f>
        <v>0</v>
      </c>
      <c r="BT380" s="1124">
        <f t="shared" si="327"/>
        <v>0</v>
      </c>
      <c r="BU380" s="1124">
        <f t="shared" si="327"/>
        <v>0</v>
      </c>
      <c r="BV380" s="1124">
        <f t="shared" si="327"/>
        <v>0</v>
      </c>
      <c r="BW380" s="1124">
        <f t="shared" si="327"/>
        <v>0</v>
      </c>
      <c r="BX380" s="1124">
        <f t="shared" si="327"/>
        <v>0</v>
      </c>
      <c r="BY380" s="1124">
        <f t="shared" si="327"/>
        <v>0</v>
      </c>
      <c r="BZ380" s="1124">
        <f t="shared" si="327"/>
        <v>0</v>
      </c>
      <c r="CA380" s="1124">
        <f t="shared" si="327"/>
        <v>0</v>
      </c>
      <c r="CB380" s="1124">
        <f t="shared" si="327"/>
        <v>0</v>
      </c>
      <c r="CC380" s="1124">
        <f t="shared" si="327"/>
        <v>0</v>
      </c>
      <c r="CD380" s="1124">
        <f t="shared" si="327"/>
        <v>0</v>
      </c>
      <c r="CE380" s="1124">
        <f t="shared" si="327"/>
        <v>0</v>
      </c>
      <c r="CF380" s="1124">
        <f t="shared" si="327"/>
        <v>0</v>
      </c>
      <c r="CG380" s="1124">
        <f t="shared" si="327"/>
        <v>0</v>
      </c>
      <c r="CH380" s="1124">
        <f t="shared" si="327"/>
        <v>0</v>
      </c>
      <c r="CI380" s="1125">
        <f t="shared" si="327"/>
        <v>0</v>
      </c>
    </row>
    <row r="381" spans="2:87" x14ac:dyDescent="0.2">
      <c r="B381" s="1119"/>
      <c r="C381" s="1120" t="s">
        <v>696</v>
      </c>
      <c r="D381" s="1120"/>
      <c r="E381" s="1120" t="s">
        <v>141</v>
      </c>
      <c r="F381" s="1120">
        <v>2</v>
      </c>
      <c r="G381" s="1124">
        <f t="shared" ref="G381:AL381" si="328">G175-SUM(G377:G380)</f>
        <v>9.9999999999988987E-3</v>
      </c>
      <c r="H381" s="1124">
        <f t="shared" si="328"/>
        <v>9.9999999999988987E-3</v>
      </c>
      <c r="I381" s="1124">
        <f t="shared" si="328"/>
        <v>1.000000000000334E-3</v>
      </c>
      <c r="J381" s="1124">
        <f t="shared" si="328"/>
        <v>1.1999999999999567E-2</v>
      </c>
      <c r="K381" s="1124">
        <f t="shared" si="328"/>
        <v>3.6999999999999922E-2</v>
      </c>
      <c r="L381" s="1124">
        <f t="shared" si="328"/>
        <v>1.1999999999999567E-2</v>
      </c>
      <c r="M381" s="1124">
        <f t="shared" si="328"/>
        <v>1.2000000000000455E-2</v>
      </c>
      <c r="N381" s="1124">
        <f t="shared" si="328"/>
        <v>1.1999999999998678E-2</v>
      </c>
      <c r="O381" s="1124">
        <f t="shared" si="328"/>
        <v>3.6999999999999922E-2</v>
      </c>
      <c r="P381" s="1124">
        <f t="shared" si="328"/>
        <v>3.6999999999999922E-2</v>
      </c>
      <c r="Q381" s="1124">
        <f t="shared" si="328"/>
        <v>1.1999999999999567E-2</v>
      </c>
      <c r="R381" s="1124">
        <f t="shared" si="328"/>
        <v>2.6999999999999247E-2</v>
      </c>
      <c r="S381" s="1124">
        <f t="shared" si="328"/>
        <v>1.1999999999999567E-2</v>
      </c>
      <c r="T381" s="1124">
        <f t="shared" si="328"/>
        <v>3.6999999999999922E-2</v>
      </c>
      <c r="U381" s="1124">
        <f t="shared" si="328"/>
        <v>1.2000000000000455E-2</v>
      </c>
      <c r="V381" s="1124">
        <f t="shared" si="328"/>
        <v>1.1999999999999567E-2</v>
      </c>
      <c r="W381" s="1124">
        <f t="shared" si="328"/>
        <v>1.1999999999999567E-2</v>
      </c>
      <c r="X381" s="1124">
        <f t="shared" si="328"/>
        <v>3.6999999999999922E-2</v>
      </c>
      <c r="Y381" s="1124">
        <f t="shared" si="328"/>
        <v>3.6999999999999922E-2</v>
      </c>
      <c r="Z381" s="1124">
        <f t="shared" si="328"/>
        <v>1.2000000000000455E-2</v>
      </c>
      <c r="AA381" s="1124">
        <f t="shared" si="328"/>
        <v>2.7000000000000135E-2</v>
      </c>
      <c r="AB381" s="1124">
        <f t="shared" si="328"/>
        <v>1.2000000000000455E-2</v>
      </c>
      <c r="AC381" s="1124">
        <f t="shared" si="328"/>
        <v>3.6999999999999922E-2</v>
      </c>
      <c r="AD381" s="1124">
        <f t="shared" si="328"/>
        <v>1.1999999999999567E-2</v>
      </c>
      <c r="AE381" s="1124">
        <f t="shared" si="328"/>
        <v>1.1999999999999567E-2</v>
      </c>
      <c r="AF381" s="1124">
        <f t="shared" si="328"/>
        <v>1.1999999999999567E-2</v>
      </c>
      <c r="AG381" s="1124">
        <f t="shared" si="328"/>
        <v>1.1999999999999567E-2</v>
      </c>
      <c r="AH381" s="1124">
        <f t="shared" si="328"/>
        <v>3.6999999999999034E-2</v>
      </c>
      <c r="AI381" s="1124">
        <f t="shared" si="328"/>
        <v>3.6999999999999922E-2</v>
      </c>
      <c r="AJ381" s="1124">
        <f t="shared" si="328"/>
        <v>1.1999999999999567E-2</v>
      </c>
      <c r="AK381" s="1124">
        <f t="shared" si="328"/>
        <v>2.7000000000000135E-2</v>
      </c>
      <c r="AL381" s="1124">
        <f t="shared" si="328"/>
        <v>0</v>
      </c>
      <c r="AM381" s="1124">
        <f t="shared" ref="AM381:BR381" si="329">AM175-SUM(AM377:AM380)</f>
        <v>0</v>
      </c>
      <c r="AN381" s="1124">
        <f t="shared" si="329"/>
        <v>0</v>
      </c>
      <c r="AO381" s="1124">
        <f t="shared" si="329"/>
        <v>0</v>
      </c>
      <c r="AP381" s="1124">
        <f t="shared" si="329"/>
        <v>0</v>
      </c>
      <c r="AQ381" s="1124">
        <f t="shared" si="329"/>
        <v>0</v>
      </c>
      <c r="AR381" s="1124">
        <f t="shared" si="329"/>
        <v>0</v>
      </c>
      <c r="AS381" s="1124">
        <f t="shared" si="329"/>
        <v>0</v>
      </c>
      <c r="AT381" s="1124">
        <f t="shared" si="329"/>
        <v>0</v>
      </c>
      <c r="AU381" s="1124">
        <f t="shared" si="329"/>
        <v>0</v>
      </c>
      <c r="AV381" s="1124">
        <f t="shared" si="329"/>
        <v>0</v>
      </c>
      <c r="AW381" s="1124">
        <f t="shared" si="329"/>
        <v>0</v>
      </c>
      <c r="AX381" s="1124">
        <f t="shared" si="329"/>
        <v>0</v>
      </c>
      <c r="AY381" s="1124">
        <f t="shared" si="329"/>
        <v>0</v>
      </c>
      <c r="AZ381" s="1124">
        <f t="shared" si="329"/>
        <v>0</v>
      </c>
      <c r="BA381" s="1124">
        <f t="shared" si="329"/>
        <v>0</v>
      </c>
      <c r="BB381" s="1124">
        <f t="shared" si="329"/>
        <v>0</v>
      </c>
      <c r="BC381" s="1124">
        <f t="shared" si="329"/>
        <v>0</v>
      </c>
      <c r="BD381" s="1124">
        <f t="shared" si="329"/>
        <v>0</v>
      </c>
      <c r="BE381" s="1124">
        <f t="shared" si="329"/>
        <v>0</v>
      </c>
      <c r="BF381" s="1124">
        <f t="shared" si="329"/>
        <v>0</v>
      </c>
      <c r="BG381" s="1124">
        <f t="shared" si="329"/>
        <v>0</v>
      </c>
      <c r="BH381" s="1124">
        <f t="shared" si="329"/>
        <v>0</v>
      </c>
      <c r="BI381" s="1124">
        <f t="shared" si="329"/>
        <v>0</v>
      </c>
      <c r="BJ381" s="1124">
        <f t="shared" si="329"/>
        <v>0</v>
      </c>
      <c r="BK381" s="1124">
        <f t="shared" si="329"/>
        <v>0</v>
      </c>
      <c r="BL381" s="1124">
        <f t="shared" si="329"/>
        <v>0</v>
      </c>
      <c r="BM381" s="1124">
        <f t="shared" si="329"/>
        <v>0</v>
      </c>
      <c r="BN381" s="1124">
        <f t="shared" si="329"/>
        <v>0</v>
      </c>
      <c r="BO381" s="1124">
        <f t="shared" si="329"/>
        <v>0</v>
      </c>
      <c r="BP381" s="1124">
        <f t="shared" si="329"/>
        <v>0</v>
      </c>
      <c r="BQ381" s="1124">
        <f t="shared" si="329"/>
        <v>0</v>
      </c>
      <c r="BR381" s="1124">
        <f t="shared" si="329"/>
        <v>0</v>
      </c>
      <c r="BS381" s="1124">
        <f t="shared" ref="BS381:CI381" si="330">BS175-SUM(BS377:BS380)</f>
        <v>0</v>
      </c>
      <c r="BT381" s="1124">
        <f t="shared" si="330"/>
        <v>0</v>
      </c>
      <c r="BU381" s="1124">
        <f t="shared" si="330"/>
        <v>0</v>
      </c>
      <c r="BV381" s="1124">
        <f t="shared" si="330"/>
        <v>0</v>
      </c>
      <c r="BW381" s="1124">
        <f t="shared" si="330"/>
        <v>0</v>
      </c>
      <c r="BX381" s="1124">
        <f t="shared" si="330"/>
        <v>0</v>
      </c>
      <c r="BY381" s="1124">
        <f t="shared" si="330"/>
        <v>0</v>
      </c>
      <c r="BZ381" s="1124">
        <f t="shared" si="330"/>
        <v>0</v>
      </c>
      <c r="CA381" s="1124">
        <f t="shared" si="330"/>
        <v>0</v>
      </c>
      <c r="CB381" s="1124">
        <f t="shared" si="330"/>
        <v>0</v>
      </c>
      <c r="CC381" s="1124">
        <f t="shared" si="330"/>
        <v>0</v>
      </c>
      <c r="CD381" s="1124">
        <f t="shared" si="330"/>
        <v>0</v>
      </c>
      <c r="CE381" s="1124">
        <f t="shared" si="330"/>
        <v>0</v>
      </c>
      <c r="CF381" s="1124">
        <f t="shared" si="330"/>
        <v>0</v>
      </c>
      <c r="CG381" s="1124">
        <f t="shared" si="330"/>
        <v>0</v>
      </c>
      <c r="CH381" s="1124">
        <f t="shared" si="330"/>
        <v>0</v>
      </c>
      <c r="CI381" s="1125">
        <f t="shared" si="330"/>
        <v>0</v>
      </c>
    </row>
    <row r="382" spans="2:87" x14ac:dyDescent="0.2">
      <c r="B382" s="1119"/>
      <c r="C382" s="1120" t="s">
        <v>697</v>
      </c>
      <c r="D382" s="1120"/>
      <c r="E382" s="1120" t="s">
        <v>141</v>
      </c>
      <c r="F382" s="1120">
        <v>2</v>
      </c>
      <c r="G382" s="1124">
        <f t="shared" ref="G382:AL382" si="331">G132</f>
        <v>7.1</v>
      </c>
      <c r="H382" s="1124">
        <f t="shared" si="331"/>
        <v>6.7700000000000014</v>
      </c>
      <c r="I382" s="1124">
        <f t="shared" si="331"/>
        <v>7.24</v>
      </c>
      <c r="J382" s="1124">
        <f t="shared" si="331"/>
        <v>7.153900000000001</v>
      </c>
      <c r="K382" s="1124">
        <f t="shared" si="331"/>
        <v>7.145900000000001</v>
      </c>
      <c r="L382" s="1124">
        <f t="shared" si="331"/>
        <v>7.137900000000001</v>
      </c>
      <c r="M382" s="1124">
        <f t="shared" si="331"/>
        <v>5.6299000000000001</v>
      </c>
      <c r="N382" s="1124">
        <f t="shared" si="331"/>
        <v>5.6219000000000001</v>
      </c>
      <c r="O382" s="1124">
        <f t="shared" si="331"/>
        <v>5.6139000000000001</v>
      </c>
      <c r="P382" s="1124">
        <f t="shared" si="331"/>
        <v>5.6059000000000001</v>
      </c>
      <c r="Q382" s="1124">
        <f t="shared" si="331"/>
        <v>5.5979000000000001</v>
      </c>
      <c r="R382" s="1124">
        <f t="shared" si="331"/>
        <v>4.7499000000000002</v>
      </c>
      <c r="S382" s="1124">
        <f t="shared" si="331"/>
        <v>4.7419000000000002</v>
      </c>
      <c r="T382" s="1124">
        <f t="shared" si="331"/>
        <v>4.7339000000000002</v>
      </c>
      <c r="U382" s="1124">
        <f t="shared" si="331"/>
        <v>4.7259000000000002</v>
      </c>
      <c r="V382" s="1124">
        <f t="shared" si="331"/>
        <v>4.7179000000000002</v>
      </c>
      <c r="W382" s="1124">
        <f t="shared" si="331"/>
        <v>4.7099000000000002</v>
      </c>
      <c r="X382" s="1124">
        <f t="shared" si="331"/>
        <v>4.7019000000000002</v>
      </c>
      <c r="Y382" s="1124">
        <f t="shared" si="331"/>
        <v>4.6939000000000002</v>
      </c>
      <c r="Z382" s="1124">
        <f t="shared" si="331"/>
        <v>4.6859000000000002</v>
      </c>
      <c r="AA382" s="1124">
        <f t="shared" si="331"/>
        <v>4.6779000000000002</v>
      </c>
      <c r="AB382" s="1124">
        <f t="shared" si="331"/>
        <v>4.6699000000000002</v>
      </c>
      <c r="AC382" s="1124">
        <f t="shared" si="331"/>
        <v>4.6619000000000002</v>
      </c>
      <c r="AD382" s="1124">
        <f t="shared" si="331"/>
        <v>4.6539000000000001</v>
      </c>
      <c r="AE382" s="1124">
        <f t="shared" si="331"/>
        <v>4.6459000000000001</v>
      </c>
      <c r="AF382" s="1124">
        <f t="shared" si="331"/>
        <v>4.6379000000000001</v>
      </c>
      <c r="AG382" s="1124">
        <f t="shared" si="331"/>
        <v>4.6299000000000001</v>
      </c>
      <c r="AH382" s="1124">
        <f t="shared" si="331"/>
        <v>4.6219000000000001</v>
      </c>
      <c r="AI382" s="1124">
        <f t="shared" si="331"/>
        <v>4.6139000000000001</v>
      </c>
      <c r="AJ382" s="1124">
        <f t="shared" si="331"/>
        <v>4.6059000000000001</v>
      </c>
      <c r="AK382" s="1124">
        <f t="shared" si="331"/>
        <v>4.5979000000000001</v>
      </c>
      <c r="AL382" s="1124">
        <f t="shared" si="331"/>
        <v>0</v>
      </c>
      <c r="AM382" s="1124">
        <f t="shared" ref="AM382:BR382" si="332">AM132</f>
        <v>0</v>
      </c>
      <c r="AN382" s="1124">
        <f t="shared" si="332"/>
        <v>0</v>
      </c>
      <c r="AO382" s="1124">
        <f t="shared" si="332"/>
        <v>0</v>
      </c>
      <c r="AP382" s="1124">
        <f t="shared" si="332"/>
        <v>0</v>
      </c>
      <c r="AQ382" s="1124">
        <f t="shared" si="332"/>
        <v>0</v>
      </c>
      <c r="AR382" s="1124">
        <f t="shared" si="332"/>
        <v>0</v>
      </c>
      <c r="AS382" s="1124">
        <f t="shared" si="332"/>
        <v>0</v>
      </c>
      <c r="AT382" s="1124">
        <f t="shared" si="332"/>
        <v>0</v>
      </c>
      <c r="AU382" s="1124">
        <f t="shared" si="332"/>
        <v>0</v>
      </c>
      <c r="AV382" s="1124">
        <f t="shared" si="332"/>
        <v>0</v>
      </c>
      <c r="AW382" s="1124">
        <f t="shared" si="332"/>
        <v>0</v>
      </c>
      <c r="AX382" s="1124">
        <f t="shared" si="332"/>
        <v>0</v>
      </c>
      <c r="AY382" s="1124">
        <f t="shared" si="332"/>
        <v>0</v>
      </c>
      <c r="AZ382" s="1124">
        <f t="shared" si="332"/>
        <v>0</v>
      </c>
      <c r="BA382" s="1124">
        <f t="shared" si="332"/>
        <v>0</v>
      </c>
      <c r="BB382" s="1124">
        <f t="shared" si="332"/>
        <v>0</v>
      </c>
      <c r="BC382" s="1124">
        <f t="shared" si="332"/>
        <v>0</v>
      </c>
      <c r="BD382" s="1124">
        <f t="shared" si="332"/>
        <v>0</v>
      </c>
      <c r="BE382" s="1124">
        <f t="shared" si="332"/>
        <v>0</v>
      </c>
      <c r="BF382" s="1124">
        <f t="shared" si="332"/>
        <v>0</v>
      </c>
      <c r="BG382" s="1124">
        <f t="shared" si="332"/>
        <v>0</v>
      </c>
      <c r="BH382" s="1124">
        <f t="shared" si="332"/>
        <v>0</v>
      </c>
      <c r="BI382" s="1124">
        <f t="shared" si="332"/>
        <v>0</v>
      </c>
      <c r="BJ382" s="1124">
        <f t="shared" si="332"/>
        <v>0</v>
      </c>
      <c r="BK382" s="1124">
        <f t="shared" si="332"/>
        <v>0</v>
      </c>
      <c r="BL382" s="1124">
        <f t="shared" si="332"/>
        <v>0</v>
      </c>
      <c r="BM382" s="1124">
        <f t="shared" si="332"/>
        <v>0</v>
      </c>
      <c r="BN382" s="1124">
        <f t="shared" si="332"/>
        <v>0</v>
      </c>
      <c r="BO382" s="1124">
        <f t="shared" si="332"/>
        <v>0</v>
      </c>
      <c r="BP382" s="1124">
        <f t="shared" si="332"/>
        <v>0</v>
      </c>
      <c r="BQ382" s="1124">
        <f t="shared" si="332"/>
        <v>0</v>
      </c>
      <c r="BR382" s="1124">
        <f t="shared" si="332"/>
        <v>0</v>
      </c>
      <c r="BS382" s="1124">
        <f t="shared" ref="BS382:CI382" si="333">BS132</f>
        <v>0</v>
      </c>
      <c r="BT382" s="1124">
        <f t="shared" si="333"/>
        <v>0</v>
      </c>
      <c r="BU382" s="1124">
        <f t="shared" si="333"/>
        <v>0</v>
      </c>
      <c r="BV382" s="1124">
        <f t="shared" si="333"/>
        <v>0</v>
      </c>
      <c r="BW382" s="1124">
        <f t="shared" si="333"/>
        <v>0</v>
      </c>
      <c r="BX382" s="1124">
        <f t="shared" si="333"/>
        <v>0</v>
      </c>
      <c r="BY382" s="1124">
        <f t="shared" si="333"/>
        <v>0</v>
      </c>
      <c r="BZ382" s="1124">
        <f t="shared" si="333"/>
        <v>0</v>
      </c>
      <c r="CA382" s="1124">
        <f t="shared" si="333"/>
        <v>0</v>
      </c>
      <c r="CB382" s="1124">
        <f t="shared" si="333"/>
        <v>0</v>
      </c>
      <c r="CC382" s="1124">
        <f t="shared" si="333"/>
        <v>0</v>
      </c>
      <c r="CD382" s="1124">
        <f t="shared" si="333"/>
        <v>0</v>
      </c>
      <c r="CE382" s="1124">
        <f t="shared" si="333"/>
        <v>0</v>
      </c>
      <c r="CF382" s="1124">
        <f t="shared" si="333"/>
        <v>0</v>
      </c>
      <c r="CG382" s="1124">
        <f t="shared" si="333"/>
        <v>0</v>
      </c>
      <c r="CH382" s="1124">
        <f t="shared" si="333"/>
        <v>0</v>
      </c>
      <c r="CI382" s="1125">
        <f t="shared" si="333"/>
        <v>0</v>
      </c>
    </row>
    <row r="383" spans="2:87" x14ac:dyDescent="0.2">
      <c r="B383" s="1119"/>
      <c r="C383" s="1120" t="s">
        <v>698</v>
      </c>
      <c r="D383" s="1120"/>
      <c r="E383" s="1120" t="s">
        <v>141</v>
      </c>
      <c r="F383" s="1120">
        <v>2</v>
      </c>
      <c r="G383" s="1124">
        <f t="shared" ref="G383:AL383" si="334">SUM(G377:G381)+G178</f>
        <v>4.93</v>
      </c>
      <c r="H383" s="1124">
        <f t="shared" si="334"/>
        <v>4.22</v>
      </c>
      <c r="I383" s="1124">
        <f t="shared" si="334"/>
        <v>4.1879999999999997</v>
      </c>
      <c r="J383" s="1124">
        <f t="shared" si="334"/>
        <v>5.7119999999999997</v>
      </c>
      <c r="K383" s="1124">
        <f t="shared" si="334"/>
        <v>5.3</v>
      </c>
      <c r="L383" s="1124">
        <f t="shared" si="334"/>
        <v>5.0360000000000005</v>
      </c>
      <c r="M383" s="1124">
        <f t="shared" si="334"/>
        <v>5.0590000000000011</v>
      </c>
      <c r="N383" s="1124">
        <f t="shared" si="334"/>
        <v>5.0730000000000004</v>
      </c>
      <c r="O383" s="1124">
        <f t="shared" si="334"/>
        <v>5.1519999999999992</v>
      </c>
      <c r="P383" s="1124">
        <f t="shared" si="334"/>
        <v>5.1449999999999996</v>
      </c>
      <c r="Q383" s="1124">
        <f t="shared" si="334"/>
        <v>5.1139999999999999</v>
      </c>
      <c r="R383" s="1124">
        <f t="shared" si="334"/>
        <v>5.1109999999999998</v>
      </c>
      <c r="S383" s="1124">
        <f t="shared" si="334"/>
        <v>5.0870000000000006</v>
      </c>
      <c r="T383" s="1124">
        <f t="shared" si="334"/>
        <v>5.1430000000000016</v>
      </c>
      <c r="U383" s="1124">
        <f t="shared" si="334"/>
        <v>5.1000000000000023</v>
      </c>
      <c r="V383" s="1124">
        <f t="shared" si="334"/>
        <v>5.091000000000002</v>
      </c>
      <c r="W383" s="1124">
        <f t="shared" si="334"/>
        <v>5.0500000000000016</v>
      </c>
      <c r="X383" s="1124">
        <f t="shared" si="334"/>
        <v>5.0570000000000022</v>
      </c>
      <c r="Y383" s="1124">
        <f t="shared" si="334"/>
        <v>5.0480000000000018</v>
      </c>
      <c r="Z383" s="1124">
        <f t="shared" si="334"/>
        <v>5.0040000000000022</v>
      </c>
      <c r="AA383" s="1124">
        <f t="shared" si="334"/>
        <v>5.0010000000000021</v>
      </c>
      <c r="AB383" s="1124">
        <f t="shared" si="334"/>
        <v>5.0350000000000019</v>
      </c>
      <c r="AC383" s="1124">
        <f t="shared" si="334"/>
        <v>5.0760000000000023</v>
      </c>
      <c r="AD383" s="1124">
        <f t="shared" si="334"/>
        <v>5.0450000000000017</v>
      </c>
      <c r="AE383" s="1124">
        <f t="shared" si="334"/>
        <v>5.038000000000002</v>
      </c>
      <c r="AF383" s="1124">
        <f t="shared" si="334"/>
        <v>5.0420000000000016</v>
      </c>
      <c r="AG383" s="1124">
        <f t="shared" si="334"/>
        <v>5.0230000000000032</v>
      </c>
      <c r="AH383" s="1124">
        <f t="shared" si="334"/>
        <v>5.0420000000000016</v>
      </c>
      <c r="AI383" s="1124">
        <f t="shared" si="334"/>
        <v>5.0460000000000029</v>
      </c>
      <c r="AJ383" s="1124">
        <f t="shared" si="334"/>
        <v>5.0150000000000023</v>
      </c>
      <c r="AK383" s="1124">
        <f t="shared" si="334"/>
        <v>5.0230000000000032</v>
      </c>
      <c r="AL383" s="1124">
        <f t="shared" si="334"/>
        <v>0</v>
      </c>
      <c r="AM383" s="1124">
        <f t="shared" ref="AM383:BR383" si="335">SUM(AM377:AM381)+AM178</f>
        <v>0</v>
      </c>
      <c r="AN383" s="1124">
        <f t="shared" si="335"/>
        <v>0</v>
      </c>
      <c r="AO383" s="1124">
        <f t="shared" si="335"/>
        <v>0</v>
      </c>
      <c r="AP383" s="1124">
        <f t="shared" si="335"/>
        <v>0</v>
      </c>
      <c r="AQ383" s="1124">
        <f t="shared" si="335"/>
        <v>0</v>
      </c>
      <c r="AR383" s="1124">
        <f t="shared" si="335"/>
        <v>0</v>
      </c>
      <c r="AS383" s="1124">
        <f t="shared" si="335"/>
        <v>0</v>
      </c>
      <c r="AT383" s="1124">
        <f t="shared" si="335"/>
        <v>0</v>
      </c>
      <c r="AU383" s="1124">
        <f t="shared" si="335"/>
        <v>0</v>
      </c>
      <c r="AV383" s="1124">
        <f t="shared" si="335"/>
        <v>0</v>
      </c>
      <c r="AW383" s="1124">
        <f t="shared" si="335"/>
        <v>0</v>
      </c>
      <c r="AX383" s="1124">
        <f t="shared" si="335"/>
        <v>0</v>
      </c>
      <c r="AY383" s="1124">
        <f t="shared" si="335"/>
        <v>0</v>
      </c>
      <c r="AZ383" s="1124">
        <f t="shared" si="335"/>
        <v>0</v>
      </c>
      <c r="BA383" s="1124">
        <f t="shared" si="335"/>
        <v>0</v>
      </c>
      <c r="BB383" s="1124">
        <f t="shared" si="335"/>
        <v>0</v>
      </c>
      <c r="BC383" s="1124">
        <f t="shared" si="335"/>
        <v>0</v>
      </c>
      <c r="BD383" s="1124">
        <f t="shared" si="335"/>
        <v>0</v>
      </c>
      <c r="BE383" s="1124">
        <f t="shared" si="335"/>
        <v>0</v>
      </c>
      <c r="BF383" s="1124">
        <f t="shared" si="335"/>
        <v>0</v>
      </c>
      <c r="BG383" s="1124">
        <f t="shared" si="335"/>
        <v>0</v>
      </c>
      <c r="BH383" s="1124">
        <f t="shared" si="335"/>
        <v>0</v>
      </c>
      <c r="BI383" s="1124">
        <f t="shared" si="335"/>
        <v>0</v>
      </c>
      <c r="BJ383" s="1124">
        <f t="shared" si="335"/>
        <v>0</v>
      </c>
      <c r="BK383" s="1124">
        <f t="shared" si="335"/>
        <v>0</v>
      </c>
      <c r="BL383" s="1124">
        <f t="shared" si="335"/>
        <v>0</v>
      </c>
      <c r="BM383" s="1124">
        <f t="shared" si="335"/>
        <v>0</v>
      </c>
      <c r="BN383" s="1124">
        <f t="shared" si="335"/>
        <v>0</v>
      </c>
      <c r="BO383" s="1124">
        <f t="shared" si="335"/>
        <v>0</v>
      </c>
      <c r="BP383" s="1124">
        <f t="shared" si="335"/>
        <v>0</v>
      </c>
      <c r="BQ383" s="1124">
        <f t="shared" si="335"/>
        <v>0</v>
      </c>
      <c r="BR383" s="1124">
        <f t="shared" si="335"/>
        <v>0</v>
      </c>
      <c r="BS383" s="1124">
        <f t="shared" ref="BS383:CI383" si="336">SUM(BS377:BS381)+BS178</f>
        <v>0</v>
      </c>
      <c r="BT383" s="1124">
        <f t="shared" si="336"/>
        <v>0</v>
      </c>
      <c r="BU383" s="1124">
        <f t="shared" si="336"/>
        <v>0</v>
      </c>
      <c r="BV383" s="1124">
        <f t="shared" si="336"/>
        <v>0</v>
      </c>
      <c r="BW383" s="1124">
        <f t="shared" si="336"/>
        <v>0</v>
      </c>
      <c r="BX383" s="1124">
        <f t="shared" si="336"/>
        <v>0</v>
      </c>
      <c r="BY383" s="1124">
        <f t="shared" si="336"/>
        <v>0</v>
      </c>
      <c r="BZ383" s="1124">
        <f t="shared" si="336"/>
        <v>0</v>
      </c>
      <c r="CA383" s="1124">
        <f t="shared" si="336"/>
        <v>0</v>
      </c>
      <c r="CB383" s="1124">
        <f t="shared" si="336"/>
        <v>0</v>
      </c>
      <c r="CC383" s="1124">
        <f t="shared" si="336"/>
        <v>0</v>
      </c>
      <c r="CD383" s="1124">
        <f t="shared" si="336"/>
        <v>0</v>
      </c>
      <c r="CE383" s="1124">
        <f t="shared" si="336"/>
        <v>0</v>
      </c>
      <c r="CF383" s="1124">
        <f t="shared" si="336"/>
        <v>0</v>
      </c>
      <c r="CG383" s="1124">
        <f t="shared" si="336"/>
        <v>0</v>
      </c>
      <c r="CH383" s="1124">
        <f t="shared" si="336"/>
        <v>0</v>
      </c>
      <c r="CI383" s="1125">
        <f t="shared" si="336"/>
        <v>0</v>
      </c>
    </row>
    <row r="384" spans="2:87" x14ac:dyDescent="0.2">
      <c r="B384" s="1119"/>
      <c r="C384" s="1120"/>
      <c r="D384" s="1120"/>
      <c r="E384" s="1120"/>
      <c r="F384" s="1120"/>
      <c r="G384" s="1120"/>
      <c r="H384" s="1120"/>
      <c r="I384" s="1120"/>
      <c r="J384" s="1120"/>
      <c r="K384" s="1120"/>
      <c r="L384" s="1120"/>
      <c r="M384" s="1120"/>
      <c r="N384" s="1120"/>
      <c r="O384" s="1120"/>
      <c r="P384" s="1120"/>
      <c r="Q384" s="1120"/>
      <c r="R384" s="1120"/>
      <c r="S384" s="1120"/>
      <c r="T384" s="1120"/>
      <c r="U384" s="1120"/>
      <c r="V384" s="1120"/>
      <c r="W384" s="1120"/>
      <c r="X384" s="1120"/>
      <c r="Y384" s="1120"/>
      <c r="Z384" s="1120"/>
      <c r="AA384" s="1120"/>
      <c r="AB384" s="1120"/>
      <c r="AC384" s="1120"/>
      <c r="AD384" s="1120"/>
      <c r="AE384" s="1120"/>
      <c r="AF384" s="1120"/>
      <c r="AG384" s="1120"/>
      <c r="AH384" s="1120"/>
      <c r="AI384" s="1120"/>
      <c r="AJ384" s="1120"/>
      <c r="AK384" s="1120"/>
      <c r="AL384" s="1120"/>
      <c r="AM384" s="1120"/>
      <c r="AN384" s="1120"/>
      <c r="AO384" s="1120"/>
      <c r="AP384" s="1120"/>
      <c r="AQ384" s="1120"/>
      <c r="AR384" s="1120"/>
      <c r="AS384" s="1120"/>
      <c r="AT384" s="1120"/>
      <c r="AU384" s="1120"/>
      <c r="AV384" s="1120"/>
      <c r="AW384" s="1120"/>
      <c r="AX384" s="1120"/>
      <c r="AY384" s="1120"/>
      <c r="AZ384" s="1120"/>
      <c r="BA384" s="1120"/>
      <c r="BB384" s="1120"/>
      <c r="BC384" s="1120"/>
      <c r="BD384" s="1120"/>
      <c r="BE384" s="1120"/>
      <c r="BF384" s="1120"/>
      <c r="BG384" s="1120"/>
      <c r="BH384" s="1120"/>
      <c r="BI384" s="1120"/>
      <c r="BJ384" s="1120"/>
      <c r="BK384" s="1120"/>
      <c r="BL384" s="1120"/>
      <c r="BM384" s="1120"/>
      <c r="BN384" s="1120"/>
      <c r="BO384" s="1120"/>
      <c r="BP384" s="1120"/>
      <c r="BQ384" s="1120"/>
      <c r="BR384" s="1120"/>
      <c r="BS384" s="1120"/>
      <c r="BT384" s="1120"/>
      <c r="BU384" s="1120"/>
      <c r="BV384" s="1120"/>
      <c r="BW384" s="1120"/>
      <c r="BX384" s="1120"/>
      <c r="BY384" s="1120"/>
      <c r="BZ384" s="1120"/>
      <c r="CA384" s="1120"/>
      <c r="CB384" s="1120"/>
      <c r="CC384" s="1120"/>
      <c r="CD384" s="1120"/>
      <c r="CE384" s="1120"/>
      <c r="CF384" s="1120"/>
      <c r="CG384" s="1120"/>
      <c r="CH384" s="1120"/>
      <c r="CI384" s="1121"/>
    </row>
    <row r="385" spans="2:87" x14ac:dyDescent="0.2">
      <c r="B385" s="1119" t="s">
        <v>700</v>
      </c>
      <c r="C385" s="1120"/>
      <c r="D385" s="1120"/>
      <c r="E385" s="1120"/>
      <c r="F385" s="1120"/>
      <c r="G385" s="1122" t="s">
        <v>113</v>
      </c>
      <c r="H385" s="1122" t="s">
        <v>114</v>
      </c>
      <c r="I385" s="1122" t="s">
        <v>115</v>
      </c>
      <c r="J385" s="1122" t="s">
        <v>116</v>
      </c>
      <c r="K385" s="1122" t="s">
        <v>117</v>
      </c>
      <c r="L385" s="1122" t="s">
        <v>118</v>
      </c>
      <c r="M385" s="1122" t="s">
        <v>119</v>
      </c>
      <c r="N385" s="1122" t="s">
        <v>120</v>
      </c>
      <c r="O385" s="1122" t="s">
        <v>121</v>
      </c>
      <c r="P385" s="1122" t="s">
        <v>122</v>
      </c>
      <c r="Q385" s="1122" t="s">
        <v>123</v>
      </c>
      <c r="R385" s="1122" t="s">
        <v>124</v>
      </c>
      <c r="S385" s="1122" t="s">
        <v>153</v>
      </c>
      <c r="T385" s="1122" t="s">
        <v>154</v>
      </c>
      <c r="U385" s="1122" t="s">
        <v>155</v>
      </c>
      <c r="V385" s="1122" t="s">
        <v>156</v>
      </c>
      <c r="W385" s="1122" t="s">
        <v>125</v>
      </c>
      <c r="X385" s="1122" t="s">
        <v>157</v>
      </c>
      <c r="Y385" s="1122" t="s">
        <v>158</v>
      </c>
      <c r="Z385" s="1122" t="s">
        <v>159</v>
      </c>
      <c r="AA385" s="1122" t="s">
        <v>160</v>
      </c>
      <c r="AB385" s="1122" t="s">
        <v>126</v>
      </c>
      <c r="AC385" s="1122" t="s">
        <v>161</v>
      </c>
      <c r="AD385" s="1122" t="s">
        <v>162</v>
      </c>
      <c r="AE385" s="1122" t="s">
        <v>163</v>
      </c>
      <c r="AF385" s="1122" t="s">
        <v>164</v>
      </c>
      <c r="AG385" s="1122" t="s">
        <v>127</v>
      </c>
      <c r="AH385" s="1122" t="s">
        <v>165</v>
      </c>
      <c r="AI385" s="1122" t="s">
        <v>166</v>
      </c>
      <c r="AJ385" s="1122" t="s">
        <v>167</v>
      </c>
      <c r="AK385" s="1122" t="s">
        <v>168</v>
      </c>
      <c r="AL385" s="1122" t="s">
        <v>128</v>
      </c>
      <c r="AM385" s="1122" t="s">
        <v>169</v>
      </c>
      <c r="AN385" s="1122" t="s">
        <v>170</v>
      </c>
      <c r="AO385" s="1122" t="s">
        <v>171</v>
      </c>
      <c r="AP385" s="1122" t="s">
        <v>172</v>
      </c>
      <c r="AQ385" s="1122" t="s">
        <v>129</v>
      </c>
      <c r="AR385" s="1122" t="s">
        <v>173</v>
      </c>
      <c r="AS385" s="1122" t="s">
        <v>174</v>
      </c>
      <c r="AT385" s="1122" t="s">
        <v>175</v>
      </c>
      <c r="AU385" s="1122" t="s">
        <v>176</v>
      </c>
      <c r="AV385" s="1122" t="s">
        <v>130</v>
      </c>
      <c r="AW385" s="1122" t="s">
        <v>177</v>
      </c>
      <c r="AX385" s="1122" t="s">
        <v>178</v>
      </c>
      <c r="AY385" s="1122" t="s">
        <v>179</v>
      </c>
      <c r="AZ385" s="1122" t="s">
        <v>180</v>
      </c>
      <c r="BA385" s="1122" t="s">
        <v>131</v>
      </c>
      <c r="BB385" s="1122" t="s">
        <v>181</v>
      </c>
      <c r="BC385" s="1122" t="s">
        <v>182</v>
      </c>
      <c r="BD385" s="1122" t="s">
        <v>183</v>
      </c>
      <c r="BE385" s="1122" t="s">
        <v>184</v>
      </c>
      <c r="BF385" s="1122" t="s">
        <v>132</v>
      </c>
      <c r="BG385" s="1122" t="s">
        <v>185</v>
      </c>
      <c r="BH385" s="1122" t="s">
        <v>186</v>
      </c>
      <c r="BI385" s="1122" t="s">
        <v>187</v>
      </c>
      <c r="BJ385" s="1122" t="s">
        <v>188</v>
      </c>
      <c r="BK385" s="1122" t="s">
        <v>133</v>
      </c>
      <c r="BL385" s="1122" t="s">
        <v>189</v>
      </c>
      <c r="BM385" s="1122" t="s">
        <v>190</v>
      </c>
      <c r="BN385" s="1122" t="s">
        <v>191</v>
      </c>
      <c r="BO385" s="1122" t="s">
        <v>192</v>
      </c>
      <c r="BP385" s="1122" t="s">
        <v>134</v>
      </c>
      <c r="BQ385" s="1122" t="s">
        <v>193</v>
      </c>
      <c r="BR385" s="1122" t="s">
        <v>194</v>
      </c>
      <c r="BS385" s="1122" t="s">
        <v>195</v>
      </c>
      <c r="BT385" s="1122" t="s">
        <v>196</v>
      </c>
      <c r="BU385" s="1122" t="s">
        <v>135</v>
      </c>
      <c r="BV385" s="1122" t="s">
        <v>197</v>
      </c>
      <c r="BW385" s="1122" t="s">
        <v>198</v>
      </c>
      <c r="BX385" s="1122" t="s">
        <v>199</v>
      </c>
      <c r="BY385" s="1122" t="s">
        <v>200</v>
      </c>
      <c r="BZ385" s="1122" t="s">
        <v>136</v>
      </c>
      <c r="CA385" s="1122" t="s">
        <v>201</v>
      </c>
      <c r="CB385" s="1122" t="s">
        <v>202</v>
      </c>
      <c r="CC385" s="1122" t="s">
        <v>203</v>
      </c>
      <c r="CD385" s="1122" t="s">
        <v>204</v>
      </c>
      <c r="CE385" s="1122" t="s">
        <v>137</v>
      </c>
      <c r="CF385" s="1122" t="s">
        <v>205</v>
      </c>
      <c r="CG385" s="1122" t="s">
        <v>206</v>
      </c>
      <c r="CH385" s="1122" t="s">
        <v>207</v>
      </c>
      <c r="CI385" s="1123" t="s">
        <v>208</v>
      </c>
    </row>
    <row r="386" spans="2:87" x14ac:dyDescent="0.2">
      <c r="B386" s="1119"/>
      <c r="C386" s="1120" t="s">
        <v>693</v>
      </c>
      <c r="D386" s="1120"/>
      <c r="E386" s="1120" t="s">
        <v>141</v>
      </c>
      <c r="F386" s="1120">
        <v>2</v>
      </c>
      <c r="G386" s="1124">
        <f t="shared" ref="G386:AL386" si="337">G227-G238</f>
        <v>0.47000000000000003</v>
      </c>
      <c r="H386" s="1124">
        <f t="shared" si="337"/>
        <v>0.62</v>
      </c>
      <c r="I386" s="1124">
        <f t="shared" si="337"/>
        <v>0.59500000000000008</v>
      </c>
      <c r="J386" s="1124">
        <f t="shared" si="337"/>
        <v>0.59</v>
      </c>
      <c r="K386" s="1124">
        <f t="shared" si="337"/>
        <v>0.91999999999999993</v>
      </c>
      <c r="L386" s="1124">
        <f t="shared" si="337"/>
        <v>0.95</v>
      </c>
      <c r="M386" s="1124">
        <f t="shared" si="337"/>
        <v>0.98</v>
      </c>
      <c r="N386" s="1124">
        <f t="shared" si="337"/>
        <v>1.01</v>
      </c>
      <c r="O386" s="1124">
        <f t="shared" si="337"/>
        <v>1.02</v>
      </c>
      <c r="P386" s="1124">
        <f t="shared" si="337"/>
        <v>1.02</v>
      </c>
      <c r="Q386" s="1124">
        <f t="shared" si="337"/>
        <v>1.02</v>
      </c>
      <c r="R386" s="1124">
        <f t="shared" si="337"/>
        <v>1.02</v>
      </c>
      <c r="S386" s="1124">
        <f t="shared" si="337"/>
        <v>1.03</v>
      </c>
      <c r="T386" s="1124">
        <f t="shared" si="337"/>
        <v>1.03</v>
      </c>
      <c r="U386" s="1124">
        <f t="shared" si="337"/>
        <v>1.03</v>
      </c>
      <c r="V386" s="1124">
        <f t="shared" si="337"/>
        <v>1.04</v>
      </c>
      <c r="W386" s="1124">
        <f t="shared" si="337"/>
        <v>1.04</v>
      </c>
      <c r="X386" s="1124">
        <f t="shared" si="337"/>
        <v>1.04</v>
      </c>
      <c r="Y386" s="1124">
        <f t="shared" si="337"/>
        <v>1.05</v>
      </c>
      <c r="Z386" s="1124">
        <f t="shared" si="337"/>
        <v>1.05</v>
      </c>
      <c r="AA386" s="1124">
        <f t="shared" si="337"/>
        <v>1.05</v>
      </c>
      <c r="AB386" s="1124">
        <f t="shared" si="337"/>
        <v>1.05</v>
      </c>
      <c r="AC386" s="1124">
        <f t="shared" si="337"/>
        <v>1.06</v>
      </c>
      <c r="AD386" s="1124">
        <f t="shared" si="337"/>
        <v>1.06</v>
      </c>
      <c r="AE386" s="1124">
        <f t="shared" si="337"/>
        <v>1.06</v>
      </c>
      <c r="AF386" s="1124">
        <f t="shared" si="337"/>
        <v>1.07</v>
      </c>
      <c r="AG386" s="1124">
        <f t="shared" si="337"/>
        <v>1.07</v>
      </c>
      <c r="AH386" s="1124">
        <f t="shared" si="337"/>
        <v>1.07</v>
      </c>
      <c r="AI386" s="1124">
        <f t="shared" si="337"/>
        <v>1.08</v>
      </c>
      <c r="AJ386" s="1124">
        <f t="shared" si="337"/>
        <v>1.08</v>
      </c>
      <c r="AK386" s="1124">
        <f t="shared" si="337"/>
        <v>1.08</v>
      </c>
      <c r="AL386" s="1124">
        <f t="shared" si="337"/>
        <v>0</v>
      </c>
      <c r="AM386" s="1124">
        <f t="shared" ref="AM386:BR386" si="338">AM227-AM238</f>
        <v>0</v>
      </c>
      <c r="AN386" s="1124">
        <f t="shared" si="338"/>
        <v>0</v>
      </c>
      <c r="AO386" s="1124">
        <f t="shared" si="338"/>
        <v>0</v>
      </c>
      <c r="AP386" s="1124">
        <f t="shared" si="338"/>
        <v>0</v>
      </c>
      <c r="AQ386" s="1124">
        <f t="shared" si="338"/>
        <v>0</v>
      </c>
      <c r="AR386" s="1124">
        <f t="shared" si="338"/>
        <v>0</v>
      </c>
      <c r="AS386" s="1124">
        <f t="shared" si="338"/>
        <v>0</v>
      </c>
      <c r="AT386" s="1124">
        <f t="shared" si="338"/>
        <v>0</v>
      </c>
      <c r="AU386" s="1124">
        <f t="shared" si="338"/>
        <v>0</v>
      </c>
      <c r="AV386" s="1124">
        <f t="shared" si="338"/>
        <v>0</v>
      </c>
      <c r="AW386" s="1124">
        <f t="shared" si="338"/>
        <v>0</v>
      </c>
      <c r="AX386" s="1124">
        <f t="shared" si="338"/>
        <v>0</v>
      </c>
      <c r="AY386" s="1124">
        <f t="shared" si="338"/>
        <v>0</v>
      </c>
      <c r="AZ386" s="1124">
        <f t="shared" si="338"/>
        <v>0</v>
      </c>
      <c r="BA386" s="1124">
        <f t="shared" si="338"/>
        <v>0</v>
      </c>
      <c r="BB386" s="1124">
        <f t="shared" si="338"/>
        <v>0</v>
      </c>
      <c r="BC386" s="1124">
        <f t="shared" si="338"/>
        <v>0</v>
      </c>
      <c r="BD386" s="1124">
        <f t="shared" si="338"/>
        <v>0</v>
      </c>
      <c r="BE386" s="1124">
        <f t="shared" si="338"/>
        <v>0</v>
      </c>
      <c r="BF386" s="1124">
        <f t="shared" si="338"/>
        <v>0</v>
      </c>
      <c r="BG386" s="1124">
        <f t="shared" si="338"/>
        <v>0</v>
      </c>
      <c r="BH386" s="1124">
        <f t="shared" si="338"/>
        <v>0</v>
      </c>
      <c r="BI386" s="1124">
        <f t="shared" si="338"/>
        <v>0</v>
      </c>
      <c r="BJ386" s="1124">
        <f t="shared" si="338"/>
        <v>0</v>
      </c>
      <c r="BK386" s="1124">
        <f t="shared" si="338"/>
        <v>0</v>
      </c>
      <c r="BL386" s="1124">
        <f t="shared" si="338"/>
        <v>0</v>
      </c>
      <c r="BM386" s="1124">
        <f t="shared" si="338"/>
        <v>0</v>
      </c>
      <c r="BN386" s="1124">
        <f t="shared" si="338"/>
        <v>0</v>
      </c>
      <c r="BO386" s="1124">
        <f t="shared" si="338"/>
        <v>0</v>
      </c>
      <c r="BP386" s="1124">
        <f t="shared" si="338"/>
        <v>0</v>
      </c>
      <c r="BQ386" s="1124">
        <f t="shared" si="338"/>
        <v>0</v>
      </c>
      <c r="BR386" s="1124">
        <f t="shared" si="338"/>
        <v>0</v>
      </c>
      <c r="BS386" s="1124">
        <f t="shared" ref="BS386:CI386" si="339">BS227-BS238</f>
        <v>0</v>
      </c>
      <c r="BT386" s="1124">
        <f t="shared" si="339"/>
        <v>0</v>
      </c>
      <c r="BU386" s="1124">
        <f t="shared" si="339"/>
        <v>0</v>
      </c>
      <c r="BV386" s="1124">
        <f t="shared" si="339"/>
        <v>0</v>
      </c>
      <c r="BW386" s="1124">
        <f t="shared" si="339"/>
        <v>0</v>
      </c>
      <c r="BX386" s="1124">
        <f t="shared" si="339"/>
        <v>0</v>
      </c>
      <c r="BY386" s="1124">
        <f t="shared" si="339"/>
        <v>0</v>
      </c>
      <c r="BZ386" s="1124">
        <f t="shared" si="339"/>
        <v>0</v>
      </c>
      <c r="CA386" s="1124">
        <f t="shared" si="339"/>
        <v>0</v>
      </c>
      <c r="CB386" s="1124">
        <f t="shared" si="339"/>
        <v>0</v>
      </c>
      <c r="CC386" s="1124">
        <f t="shared" si="339"/>
        <v>0</v>
      </c>
      <c r="CD386" s="1124">
        <f t="shared" si="339"/>
        <v>0</v>
      </c>
      <c r="CE386" s="1124">
        <f t="shared" si="339"/>
        <v>0</v>
      </c>
      <c r="CF386" s="1124">
        <f t="shared" si="339"/>
        <v>0</v>
      </c>
      <c r="CG386" s="1124">
        <f t="shared" si="339"/>
        <v>0</v>
      </c>
      <c r="CH386" s="1124">
        <f t="shared" si="339"/>
        <v>0</v>
      </c>
      <c r="CI386" s="1125">
        <f t="shared" si="339"/>
        <v>0</v>
      </c>
    </row>
    <row r="387" spans="2:87" x14ac:dyDescent="0.2">
      <c r="B387" s="1119"/>
      <c r="C387" s="1120" t="s">
        <v>694</v>
      </c>
      <c r="D387" s="1120"/>
      <c r="E387" s="1120" t="s">
        <v>141</v>
      </c>
      <c r="F387" s="1120">
        <v>2</v>
      </c>
      <c r="G387" s="1124">
        <f t="shared" ref="G387:AL387" si="340">G228-G239</f>
        <v>0.1</v>
      </c>
      <c r="H387" s="1124">
        <f t="shared" si="340"/>
        <v>0.14000000000000001</v>
      </c>
      <c r="I387" s="1124">
        <f t="shared" si="340"/>
        <v>6.5000000000000002E-2</v>
      </c>
      <c r="J387" s="1124">
        <f t="shared" si="340"/>
        <v>7.0000000000000007E-2</v>
      </c>
      <c r="K387" s="1124">
        <f t="shared" si="340"/>
        <v>0.15000000000000002</v>
      </c>
      <c r="L387" s="1124">
        <f t="shared" si="340"/>
        <v>0.15000000000000002</v>
      </c>
      <c r="M387" s="1124">
        <f t="shared" si="340"/>
        <v>0.15000000000000002</v>
      </c>
      <c r="N387" s="1124">
        <f t="shared" si="340"/>
        <v>0.15000000000000002</v>
      </c>
      <c r="O387" s="1124">
        <f t="shared" si="340"/>
        <v>0.15000000000000002</v>
      </c>
      <c r="P387" s="1124">
        <f t="shared" si="340"/>
        <v>0.15000000000000002</v>
      </c>
      <c r="Q387" s="1124">
        <f t="shared" si="340"/>
        <v>0.15000000000000002</v>
      </c>
      <c r="R387" s="1124">
        <f t="shared" si="340"/>
        <v>0.15000000000000002</v>
      </c>
      <c r="S387" s="1124">
        <f t="shared" si="340"/>
        <v>0.15000000000000002</v>
      </c>
      <c r="T387" s="1124">
        <f t="shared" si="340"/>
        <v>0.15000000000000002</v>
      </c>
      <c r="U387" s="1124">
        <f t="shared" si="340"/>
        <v>0.15000000000000002</v>
      </c>
      <c r="V387" s="1124">
        <f t="shared" si="340"/>
        <v>0.15000000000000002</v>
      </c>
      <c r="W387" s="1124">
        <f t="shared" si="340"/>
        <v>0.15000000000000002</v>
      </c>
      <c r="X387" s="1124">
        <f t="shared" si="340"/>
        <v>0.15000000000000002</v>
      </c>
      <c r="Y387" s="1124">
        <f t="shared" si="340"/>
        <v>0.15000000000000002</v>
      </c>
      <c r="Z387" s="1124">
        <f t="shared" si="340"/>
        <v>0.15000000000000002</v>
      </c>
      <c r="AA387" s="1124">
        <f t="shared" si="340"/>
        <v>0.15000000000000002</v>
      </c>
      <c r="AB387" s="1124">
        <f t="shared" si="340"/>
        <v>0.15000000000000002</v>
      </c>
      <c r="AC387" s="1124">
        <f t="shared" si="340"/>
        <v>0.15000000000000002</v>
      </c>
      <c r="AD387" s="1124">
        <f t="shared" si="340"/>
        <v>0.15000000000000002</v>
      </c>
      <c r="AE387" s="1124">
        <f t="shared" si="340"/>
        <v>0.15000000000000002</v>
      </c>
      <c r="AF387" s="1124">
        <f t="shared" si="340"/>
        <v>0.15000000000000002</v>
      </c>
      <c r="AG387" s="1124">
        <f t="shared" si="340"/>
        <v>0.15000000000000002</v>
      </c>
      <c r="AH387" s="1124">
        <f t="shared" si="340"/>
        <v>0.15000000000000002</v>
      </c>
      <c r="AI387" s="1124">
        <f t="shared" si="340"/>
        <v>0.15000000000000002</v>
      </c>
      <c r="AJ387" s="1124">
        <f t="shared" si="340"/>
        <v>0.15000000000000002</v>
      </c>
      <c r="AK387" s="1124">
        <f t="shared" si="340"/>
        <v>0.15000000000000002</v>
      </c>
      <c r="AL387" s="1124">
        <f t="shared" si="340"/>
        <v>0</v>
      </c>
      <c r="AM387" s="1124">
        <f t="shared" ref="AM387:BR387" si="341">AM228-AM239</f>
        <v>0</v>
      </c>
      <c r="AN387" s="1124">
        <f t="shared" si="341"/>
        <v>0</v>
      </c>
      <c r="AO387" s="1124">
        <f t="shared" si="341"/>
        <v>0</v>
      </c>
      <c r="AP387" s="1124">
        <f t="shared" si="341"/>
        <v>0</v>
      </c>
      <c r="AQ387" s="1124">
        <f t="shared" si="341"/>
        <v>0</v>
      </c>
      <c r="AR387" s="1124">
        <f t="shared" si="341"/>
        <v>0</v>
      </c>
      <c r="AS387" s="1124">
        <f t="shared" si="341"/>
        <v>0</v>
      </c>
      <c r="AT387" s="1124">
        <f t="shared" si="341"/>
        <v>0</v>
      </c>
      <c r="AU387" s="1124">
        <f t="shared" si="341"/>
        <v>0</v>
      </c>
      <c r="AV387" s="1124">
        <f t="shared" si="341"/>
        <v>0</v>
      </c>
      <c r="AW387" s="1124">
        <f t="shared" si="341"/>
        <v>0</v>
      </c>
      <c r="AX387" s="1124">
        <f t="shared" si="341"/>
        <v>0</v>
      </c>
      <c r="AY387" s="1124">
        <f t="shared" si="341"/>
        <v>0</v>
      </c>
      <c r="AZ387" s="1124">
        <f t="shared" si="341"/>
        <v>0</v>
      </c>
      <c r="BA387" s="1124">
        <f t="shared" si="341"/>
        <v>0</v>
      </c>
      <c r="BB387" s="1124">
        <f t="shared" si="341"/>
        <v>0</v>
      </c>
      <c r="BC387" s="1124">
        <f t="shared" si="341"/>
        <v>0</v>
      </c>
      <c r="BD387" s="1124">
        <f t="shared" si="341"/>
        <v>0</v>
      </c>
      <c r="BE387" s="1124">
        <f t="shared" si="341"/>
        <v>0</v>
      </c>
      <c r="BF387" s="1124">
        <f t="shared" si="341"/>
        <v>0</v>
      </c>
      <c r="BG387" s="1124">
        <f t="shared" si="341"/>
        <v>0</v>
      </c>
      <c r="BH387" s="1124">
        <f t="shared" si="341"/>
        <v>0</v>
      </c>
      <c r="BI387" s="1124">
        <f t="shared" si="341"/>
        <v>0</v>
      </c>
      <c r="BJ387" s="1124">
        <f t="shared" si="341"/>
        <v>0</v>
      </c>
      <c r="BK387" s="1124">
        <f t="shared" si="341"/>
        <v>0</v>
      </c>
      <c r="BL387" s="1124">
        <f t="shared" si="341"/>
        <v>0</v>
      </c>
      <c r="BM387" s="1124">
        <f t="shared" si="341"/>
        <v>0</v>
      </c>
      <c r="BN387" s="1124">
        <f t="shared" si="341"/>
        <v>0</v>
      </c>
      <c r="BO387" s="1124">
        <f t="shared" si="341"/>
        <v>0</v>
      </c>
      <c r="BP387" s="1124">
        <f t="shared" si="341"/>
        <v>0</v>
      </c>
      <c r="BQ387" s="1124">
        <f t="shared" si="341"/>
        <v>0</v>
      </c>
      <c r="BR387" s="1124">
        <f t="shared" si="341"/>
        <v>0</v>
      </c>
      <c r="BS387" s="1124">
        <f t="shared" ref="BS387:CI387" si="342">BS228-BS239</f>
        <v>0</v>
      </c>
      <c r="BT387" s="1124">
        <f t="shared" si="342"/>
        <v>0</v>
      </c>
      <c r="BU387" s="1124">
        <f t="shared" si="342"/>
        <v>0</v>
      </c>
      <c r="BV387" s="1124">
        <f t="shared" si="342"/>
        <v>0</v>
      </c>
      <c r="BW387" s="1124">
        <f t="shared" si="342"/>
        <v>0</v>
      </c>
      <c r="BX387" s="1124">
        <f t="shared" si="342"/>
        <v>0</v>
      </c>
      <c r="BY387" s="1124">
        <f t="shared" si="342"/>
        <v>0</v>
      </c>
      <c r="BZ387" s="1124">
        <f t="shared" si="342"/>
        <v>0</v>
      </c>
      <c r="CA387" s="1124">
        <f t="shared" si="342"/>
        <v>0</v>
      </c>
      <c r="CB387" s="1124">
        <f t="shared" si="342"/>
        <v>0</v>
      </c>
      <c r="CC387" s="1124">
        <f t="shared" si="342"/>
        <v>0</v>
      </c>
      <c r="CD387" s="1124">
        <f t="shared" si="342"/>
        <v>0</v>
      </c>
      <c r="CE387" s="1124">
        <f t="shared" si="342"/>
        <v>0</v>
      </c>
      <c r="CF387" s="1124">
        <f t="shared" si="342"/>
        <v>0</v>
      </c>
      <c r="CG387" s="1124">
        <f t="shared" si="342"/>
        <v>0</v>
      </c>
      <c r="CH387" s="1124">
        <f t="shared" si="342"/>
        <v>0</v>
      </c>
      <c r="CI387" s="1125">
        <f t="shared" si="342"/>
        <v>0</v>
      </c>
    </row>
    <row r="388" spans="2:87" x14ac:dyDescent="0.2">
      <c r="B388" s="1119"/>
      <c r="C388" s="1120" t="s">
        <v>695</v>
      </c>
      <c r="D388" s="1120"/>
      <c r="E388" s="1120" t="s">
        <v>141</v>
      </c>
      <c r="F388" s="1120">
        <v>2</v>
      </c>
      <c r="G388" s="1124">
        <f t="shared" ref="G388:AL388" si="343">G224+G226-G236-G237</f>
        <v>3.1500000000000004</v>
      </c>
      <c r="H388" s="1124">
        <f t="shared" si="343"/>
        <v>2.2900000000000005</v>
      </c>
      <c r="I388" s="1124">
        <f t="shared" si="343"/>
        <v>2.4139999999999997</v>
      </c>
      <c r="J388" s="1124">
        <f t="shared" si="343"/>
        <v>3.17</v>
      </c>
      <c r="K388" s="1124">
        <f t="shared" si="343"/>
        <v>2.7829999999999999</v>
      </c>
      <c r="L388" s="1124">
        <f t="shared" si="343"/>
        <v>2.7890000000000001</v>
      </c>
      <c r="M388" s="1124">
        <f t="shared" si="343"/>
        <v>2.7950000000000004</v>
      </c>
      <c r="N388" s="1124">
        <f t="shared" si="343"/>
        <v>2.8010000000000006</v>
      </c>
      <c r="O388" s="1124">
        <f t="shared" si="343"/>
        <v>2.8070000000000004</v>
      </c>
      <c r="P388" s="1124">
        <f t="shared" si="343"/>
        <v>2.8130000000000006</v>
      </c>
      <c r="Q388" s="1124">
        <f t="shared" si="343"/>
        <v>2.8190000000000008</v>
      </c>
      <c r="R388" s="1124">
        <f t="shared" si="343"/>
        <v>2.8250000000000006</v>
      </c>
      <c r="S388" s="1124">
        <f t="shared" si="343"/>
        <v>2.8310000000000008</v>
      </c>
      <c r="T388" s="1124">
        <f t="shared" si="343"/>
        <v>2.8370000000000011</v>
      </c>
      <c r="U388" s="1124">
        <f t="shared" si="343"/>
        <v>2.8430000000000013</v>
      </c>
      <c r="V388" s="1124">
        <f t="shared" si="343"/>
        <v>2.8490000000000015</v>
      </c>
      <c r="W388" s="1124">
        <f t="shared" si="343"/>
        <v>2.8550000000000013</v>
      </c>
      <c r="X388" s="1124">
        <f t="shared" si="343"/>
        <v>2.8610000000000015</v>
      </c>
      <c r="Y388" s="1124">
        <f t="shared" si="343"/>
        <v>2.8670000000000018</v>
      </c>
      <c r="Z388" s="1124">
        <f t="shared" si="343"/>
        <v>2.8730000000000016</v>
      </c>
      <c r="AA388" s="1124">
        <f t="shared" si="343"/>
        <v>2.8790000000000018</v>
      </c>
      <c r="AB388" s="1124">
        <f t="shared" si="343"/>
        <v>2.885000000000002</v>
      </c>
      <c r="AC388" s="1124">
        <f t="shared" si="343"/>
        <v>2.8910000000000022</v>
      </c>
      <c r="AD388" s="1124">
        <f t="shared" si="343"/>
        <v>2.8970000000000025</v>
      </c>
      <c r="AE388" s="1124">
        <f t="shared" si="343"/>
        <v>2.9030000000000022</v>
      </c>
      <c r="AF388" s="1124">
        <f t="shared" si="343"/>
        <v>2.9090000000000025</v>
      </c>
      <c r="AG388" s="1124">
        <f t="shared" si="343"/>
        <v>2.9150000000000027</v>
      </c>
      <c r="AH388" s="1124">
        <f t="shared" si="343"/>
        <v>2.9210000000000025</v>
      </c>
      <c r="AI388" s="1124">
        <f t="shared" si="343"/>
        <v>2.9270000000000027</v>
      </c>
      <c r="AJ388" s="1124">
        <f t="shared" si="343"/>
        <v>2.9330000000000029</v>
      </c>
      <c r="AK388" s="1124">
        <f t="shared" si="343"/>
        <v>2.9390000000000032</v>
      </c>
      <c r="AL388" s="1124">
        <f t="shared" si="343"/>
        <v>0</v>
      </c>
      <c r="AM388" s="1124">
        <f t="shared" ref="AM388:BR388" si="344">AM224+AM226-AM236-AM237</f>
        <v>0</v>
      </c>
      <c r="AN388" s="1124">
        <f t="shared" si="344"/>
        <v>0</v>
      </c>
      <c r="AO388" s="1124">
        <f t="shared" si="344"/>
        <v>0</v>
      </c>
      <c r="AP388" s="1124">
        <f t="shared" si="344"/>
        <v>0</v>
      </c>
      <c r="AQ388" s="1124">
        <f t="shared" si="344"/>
        <v>0</v>
      </c>
      <c r="AR388" s="1124">
        <f t="shared" si="344"/>
        <v>0</v>
      </c>
      <c r="AS388" s="1124">
        <f t="shared" si="344"/>
        <v>0</v>
      </c>
      <c r="AT388" s="1124">
        <f t="shared" si="344"/>
        <v>0</v>
      </c>
      <c r="AU388" s="1124">
        <f t="shared" si="344"/>
        <v>0</v>
      </c>
      <c r="AV388" s="1124">
        <f t="shared" si="344"/>
        <v>0</v>
      </c>
      <c r="AW388" s="1124">
        <f t="shared" si="344"/>
        <v>0</v>
      </c>
      <c r="AX388" s="1124">
        <f t="shared" si="344"/>
        <v>0</v>
      </c>
      <c r="AY388" s="1124">
        <f t="shared" si="344"/>
        <v>0</v>
      </c>
      <c r="AZ388" s="1124">
        <f t="shared" si="344"/>
        <v>0</v>
      </c>
      <c r="BA388" s="1124">
        <f t="shared" si="344"/>
        <v>0</v>
      </c>
      <c r="BB388" s="1124">
        <f t="shared" si="344"/>
        <v>0</v>
      </c>
      <c r="BC388" s="1124">
        <f t="shared" si="344"/>
        <v>0</v>
      </c>
      <c r="BD388" s="1124">
        <f t="shared" si="344"/>
        <v>0</v>
      </c>
      <c r="BE388" s="1124">
        <f t="shared" si="344"/>
        <v>0</v>
      </c>
      <c r="BF388" s="1124">
        <f t="shared" si="344"/>
        <v>0</v>
      </c>
      <c r="BG388" s="1124">
        <f t="shared" si="344"/>
        <v>0</v>
      </c>
      <c r="BH388" s="1124">
        <f t="shared" si="344"/>
        <v>0</v>
      </c>
      <c r="BI388" s="1124">
        <f t="shared" si="344"/>
        <v>0</v>
      </c>
      <c r="BJ388" s="1124">
        <f t="shared" si="344"/>
        <v>0</v>
      </c>
      <c r="BK388" s="1124">
        <f t="shared" si="344"/>
        <v>0</v>
      </c>
      <c r="BL388" s="1124">
        <f t="shared" si="344"/>
        <v>0</v>
      </c>
      <c r="BM388" s="1124">
        <f t="shared" si="344"/>
        <v>0</v>
      </c>
      <c r="BN388" s="1124">
        <f t="shared" si="344"/>
        <v>0</v>
      </c>
      <c r="BO388" s="1124">
        <f t="shared" si="344"/>
        <v>0</v>
      </c>
      <c r="BP388" s="1124">
        <f t="shared" si="344"/>
        <v>0</v>
      </c>
      <c r="BQ388" s="1124">
        <f t="shared" si="344"/>
        <v>0</v>
      </c>
      <c r="BR388" s="1124">
        <f t="shared" si="344"/>
        <v>0</v>
      </c>
      <c r="BS388" s="1124">
        <f t="shared" ref="BS388:CI388" si="345">BS224+BS226-BS236-BS237</f>
        <v>0</v>
      </c>
      <c r="BT388" s="1124">
        <f t="shared" si="345"/>
        <v>0</v>
      </c>
      <c r="BU388" s="1124">
        <f t="shared" si="345"/>
        <v>0</v>
      </c>
      <c r="BV388" s="1124">
        <f t="shared" si="345"/>
        <v>0</v>
      </c>
      <c r="BW388" s="1124">
        <f t="shared" si="345"/>
        <v>0</v>
      </c>
      <c r="BX388" s="1124">
        <f t="shared" si="345"/>
        <v>0</v>
      </c>
      <c r="BY388" s="1124">
        <f t="shared" si="345"/>
        <v>0</v>
      </c>
      <c r="BZ388" s="1124">
        <f t="shared" si="345"/>
        <v>0</v>
      </c>
      <c r="CA388" s="1124">
        <f t="shared" si="345"/>
        <v>0</v>
      </c>
      <c r="CB388" s="1124">
        <f t="shared" si="345"/>
        <v>0</v>
      </c>
      <c r="CC388" s="1124">
        <f t="shared" si="345"/>
        <v>0</v>
      </c>
      <c r="CD388" s="1124">
        <f t="shared" si="345"/>
        <v>0</v>
      </c>
      <c r="CE388" s="1124">
        <f t="shared" si="345"/>
        <v>0</v>
      </c>
      <c r="CF388" s="1124">
        <f t="shared" si="345"/>
        <v>0</v>
      </c>
      <c r="CG388" s="1124">
        <f t="shared" si="345"/>
        <v>0</v>
      </c>
      <c r="CH388" s="1124">
        <f t="shared" si="345"/>
        <v>0</v>
      </c>
      <c r="CI388" s="1125">
        <f t="shared" si="345"/>
        <v>0</v>
      </c>
    </row>
    <row r="389" spans="2:87" x14ac:dyDescent="0.2">
      <c r="B389" s="1119"/>
      <c r="C389" s="1120" t="s">
        <v>148</v>
      </c>
      <c r="D389" s="1120"/>
      <c r="E389" s="1120" t="s">
        <v>141</v>
      </c>
      <c r="F389" s="1120">
        <v>2</v>
      </c>
      <c r="G389" s="1124">
        <f t="shared" ref="G389:AL389" si="346">G242</f>
        <v>0.9</v>
      </c>
      <c r="H389" s="1124">
        <f t="shared" si="346"/>
        <v>0.8600000000000001</v>
      </c>
      <c r="I389" s="1124">
        <f t="shared" si="346"/>
        <v>0.81299999999999994</v>
      </c>
      <c r="J389" s="1124">
        <f t="shared" si="346"/>
        <v>1.54</v>
      </c>
      <c r="K389" s="1124">
        <f t="shared" si="346"/>
        <v>1.55</v>
      </c>
      <c r="L389" s="1124">
        <f t="shared" si="346"/>
        <v>1.55</v>
      </c>
      <c r="M389" s="1124">
        <f t="shared" si="346"/>
        <v>1.55</v>
      </c>
      <c r="N389" s="1124">
        <f t="shared" si="346"/>
        <v>1.55</v>
      </c>
      <c r="O389" s="1124">
        <f t="shared" si="346"/>
        <v>1.55</v>
      </c>
      <c r="P389" s="1124">
        <f t="shared" si="346"/>
        <v>1.55</v>
      </c>
      <c r="Q389" s="1124">
        <f t="shared" si="346"/>
        <v>1.55</v>
      </c>
      <c r="R389" s="1124">
        <f t="shared" si="346"/>
        <v>1.55</v>
      </c>
      <c r="S389" s="1124">
        <f t="shared" si="346"/>
        <v>1.55</v>
      </c>
      <c r="T389" s="1124">
        <f t="shared" si="346"/>
        <v>1.55</v>
      </c>
      <c r="U389" s="1124">
        <f t="shared" si="346"/>
        <v>1.55</v>
      </c>
      <c r="V389" s="1124">
        <f t="shared" si="346"/>
        <v>1.55</v>
      </c>
      <c r="W389" s="1124">
        <f t="shared" si="346"/>
        <v>1.55</v>
      </c>
      <c r="X389" s="1124">
        <f t="shared" si="346"/>
        <v>1.55</v>
      </c>
      <c r="Y389" s="1124">
        <f t="shared" si="346"/>
        <v>1.55</v>
      </c>
      <c r="Z389" s="1124">
        <f t="shared" si="346"/>
        <v>1.55</v>
      </c>
      <c r="AA389" s="1124">
        <f t="shared" si="346"/>
        <v>1.55</v>
      </c>
      <c r="AB389" s="1124">
        <f t="shared" si="346"/>
        <v>1.55</v>
      </c>
      <c r="AC389" s="1124">
        <f t="shared" si="346"/>
        <v>1.55</v>
      </c>
      <c r="AD389" s="1124">
        <f t="shared" si="346"/>
        <v>1.55</v>
      </c>
      <c r="AE389" s="1124">
        <f t="shared" si="346"/>
        <v>1.55</v>
      </c>
      <c r="AF389" s="1124">
        <f t="shared" si="346"/>
        <v>1.55</v>
      </c>
      <c r="AG389" s="1124">
        <f t="shared" si="346"/>
        <v>1.55</v>
      </c>
      <c r="AH389" s="1124">
        <f t="shared" si="346"/>
        <v>1.55</v>
      </c>
      <c r="AI389" s="1124">
        <f t="shared" si="346"/>
        <v>1.55</v>
      </c>
      <c r="AJ389" s="1124">
        <f t="shared" si="346"/>
        <v>1.55</v>
      </c>
      <c r="AK389" s="1124">
        <f t="shared" si="346"/>
        <v>1.55</v>
      </c>
      <c r="AL389" s="1124">
        <f t="shared" si="346"/>
        <v>0</v>
      </c>
      <c r="AM389" s="1124">
        <f t="shared" ref="AM389:BR389" si="347">AM242</f>
        <v>0</v>
      </c>
      <c r="AN389" s="1124">
        <f t="shared" si="347"/>
        <v>0</v>
      </c>
      <c r="AO389" s="1124">
        <f t="shared" si="347"/>
        <v>0</v>
      </c>
      <c r="AP389" s="1124">
        <f t="shared" si="347"/>
        <v>0</v>
      </c>
      <c r="AQ389" s="1124">
        <f t="shared" si="347"/>
        <v>0</v>
      </c>
      <c r="AR389" s="1124">
        <f t="shared" si="347"/>
        <v>0</v>
      </c>
      <c r="AS389" s="1124">
        <f t="shared" si="347"/>
        <v>0</v>
      </c>
      <c r="AT389" s="1124">
        <f t="shared" si="347"/>
        <v>0</v>
      </c>
      <c r="AU389" s="1124">
        <f t="shared" si="347"/>
        <v>0</v>
      </c>
      <c r="AV389" s="1124">
        <f t="shared" si="347"/>
        <v>0</v>
      </c>
      <c r="AW389" s="1124">
        <f t="shared" si="347"/>
        <v>0</v>
      </c>
      <c r="AX389" s="1124">
        <f t="shared" si="347"/>
        <v>0</v>
      </c>
      <c r="AY389" s="1124">
        <f t="shared" si="347"/>
        <v>0</v>
      </c>
      <c r="AZ389" s="1124">
        <f t="shared" si="347"/>
        <v>0</v>
      </c>
      <c r="BA389" s="1124">
        <f t="shared" si="347"/>
        <v>0</v>
      </c>
      <c r="BB389" s="1124">
        <f t="shared" si="347"/>
        <v>0</v>
      </c>
      <c r="BC389" s="1124">
        <f t="shared" si="347"/>
        <v>0</v>
      </c>
      <c r="BD389" s="1124">
        <f t="shared" si="347"/>
        <v>0</v>
      </c>
      <c r="BE389" s="1124">
        <f t="shared" si="347"/>
        <v>0</v>
      </c>
      <c r="BF389" s="1124">
        <f t="shared" si="347"/>
        <v>0</v>
      </c>
      <c r="BG389" s="1124">
        <f t="shared" si="347"/>
        <v>0</v>
      </c>
      <c r="BH389" s="1124">
        <f t="shared" si="347"/>
        <v>0</v>
      </c>
      <c r="BI389" s="1124">
        <f t="shared" si="347"/>
        <v>0</v>
      </c>
      <c r="BJ389" s="1124">
        <f t="shared" si="347"/>
        <v>0</v>
      </c>
      <c r="BK389" s="1124">
        <f t="shared" si="347"/>
        <v>0</v>
      </c>
      <c r="BL389" s="1124">
        <f t="shared" si="347"/>
        <v>0</v>
      </c>
      <c r="BM389" s="1124">
        <f t="shared" si="347"/>
        <v>0</v>
      </c>
      <c r="BN389" s="1124">
        <f t="shared" si="347"/>
        <v>0</v>
      </c>
      <c r="BO389" s="1124">
        <f t="shared" si="347"/>
        <v>0</v>
      </c>
      <c r="BP389" s="1124">
        <f t="shared" si="347"/>
        <v>0</v>
      </c>
      <c r="BQ389" s="1124">
        <f t="shared" si="347"/>
        <v>0</v>
      </c>
      <c r="BR389" s="1124">
        <f t="shared" si="347"/>
        <v>0</v>
      </c>
      <c r="BS389" s="1124">
        <f t="shared" ref="BS389:CI389" si="348">BS242</f>
        <v>0</v>
      </c>
      <c r="BT389" s="1124">
        <f t="shared" si="348"/>
        <v>0</v>
      </c>
      <c r="BU389" s="1124">
        <f t="shared" si="348"/>
        <v>0</v>
      </c>
      <c r="BV389" s="1124">
        <f t="shared" si="348"/>
        <v>0</v>
      </c>
      <c r="BW389" s="1124">
        <f t="shared" si="348"/>
        <v>0</v>
      </c>
      <c r="BX389" s="1124">
        <f t="shared" si="348"/>
        <v>0</v>
      </c>
      <c r="BY389" s="1124">
        <f t="shared" si="348"/>
        <v>0</v>
      </c>
      <c r="BZ389" s="1124">
        <f t="shared" si="348"/>
        <v>0</v>
      </c>
      <c r="CA389" s="1124">
        <f t="shared" si="348"/>
        <v>0</v>
      </c>
      <c r="CB389" s="1124">
        <f t="shared" si="348"/>
        <v>0</v>
      </c>
      <c r="CC389" s="1124">
        <f t="shared" si="348"/>
        <v>0</v>
      </c>
      <c r="CD389" s="1124">
        <f t="shared" si="348"/>
        <v>0</v>
      </c>
      <c r="CE389" s="1124">
        <f t="shared" si="348"/>
        <v>0</v>
      </c>
      <c r="CF389" s="1124">
        <f t="shared" si="348"/>
        <v>0</v>
      </c>
      <c r="CG389" s="1124">
        <f t="shared" si="348"/>
        <v>0</v>
      </c>
      <c r="CH389" s="1124">
        <f t="shared" si="348"/>
        <v>0</v>
      </c>
      <c r="CI389" s="1125">
        <f t="shared" si="348"/>
        <v>0</v>
      </c>
    </row>
    <row r="390" spans="2:87" x14ac:dyDescent="0.2">
      <c r="B390" s="1119"/>
      <c r="C390" s="1120" t="s">
        <v>696</v>
      </c>
      <c r="D390" s="1120"/>
      <c r="E390" s="1120" t="s">
        <v>141</v>
      </c>
      <c r="F390" s="1120">
        <v>2</v>
      </c>
      <c r="G390" s="1124">
        <f t="shared" ref="G390:AL390" si="349">G266-SUM(G386:G389)</f>
        <v>9.9999999999988987E-3</v>
      </c>
      <c r="H390" s="1124">
        <f t="shared" si="349"/>
        <v>9.9999999999988987E-3</v>
      </c>
      <c r="I390" s="1124">
        <f t="shared" si="349"/>
        <v>1.000000000000334E-3</v>
      </c>
      <c r="J390" s="1124">
        <f t="shared" si="349"/>
        <v>1.1999999999999567E-2</v>
      </c>
      <c r="K390" s="1124">
        <f t="shared" si="349"/>
        <v>3.6999999999999922E-2</v>
      </c>
      <c r="L390" s="1124">
        <f t="shared" si="349"/>
        <v>1.1999999999998678E-2</v>
      </c>
      <c r="M390" s="1124">
        <f t="shared" si="349"/>
        <v>1.1999999999999567E-2</v>
      </c>
      <c r="N390" s="1124">
        <f t="shared" si="349"/>
        <v>1.1999999999998678E-2</v>
      </c>
      <c r="O390" s="1124">
        <f t="shared" si="349"/>
        <v>3.6999999999999922E-2</v>
      </c>
      <c r="P390" s="1124">
        <f t="shared" si="349"/>
        <v>3.6999999999999922E-2</v>
      </c>
      <c r="Q390" s="1124">
        <f t="shared" si="349"/>
        <v>1.1999999999999567E-2</v>
      </c>
      <c r="R390" s="1124">
        <f t="shared" si="349"/>
        <v>2.7000000000000135E-2</v>
      </c>
      <c r="S390" s="1124">
        <f t="shared" si="349"/>
        <v>1.1999999999999567E-2</v>
      </c>
      <c r="T390" s="1124">
        <f t="shared" si="349"/>
        <v>3.6999999999999922E-2</v>
      </c>
      <c r="U390" s="1124">
        <f t="shared" si="349"/>
        <v>1.1999999999999567E-2</v>
      </c>
      <c r="V390" s="1124">
        <f t="shared" si="349"/>
        <v>1.1999999999999567E-2</v>
      </c>
      <c r="W390" s="1124">
        <f t="shared" si="349"/>
        <v>1.1999999999999567E-2</v>
      </c>
      <c r="X390" s="1124">
        <f t="shared" si="349"/>
        <v>3.6999999999999922E-2</v>
      </c>
      <c r="Y390" s="1124">
        <f t="shared" si="349"/>
        <v>3.6999999999999922E-2</v>
      </c>
      <c r="Z390" s="1124">
        <f t="shared" si="349"/>
        <v>1.1999999999999567E-2</v>
      </c>
      <c r="AA390" s="1124">
        <f t="shared" si="349"/>
        <v>2.7000000000000135E-2</v>
      </c>
      <c r="AB390" s="1124">
        <f t="shared" si="349"/>
        <v>1.1999999999999567E-2</v>
      </c>
      <c r="AC390" s="1124">
        <f t="shared" si="349"/>
        <v>3.6999999999999922E-2</v>
      </c>
      <c r="AD390" s="1124">
        <f t="shared" si="349"/>
        <v>1.1999999999999567E-2</v>
      </c>
      <c r="AE390" s="1124">
        <f t="shared" si="349"/>
        <v>1.1999999999998678E-2</v>
      </c>
      <c r="AF390" s="1124">
        <f t="shared" si="349"/>
        <v>1.1999999999999567E-2</v>
      </c>
      <c r="AG390" s="1124">
        <f t="shared" si="349"/>
        <v>1.1999999999999567E-2</v>
      </c>
      <c r="AH390" s="1124">
        <f t="shared" si="349"/>
        <v>3.6999999999999034E-2</v>
      </c>
      <c r="AI390" s="1124">
        <f t="shared" si="349"/>
        <v>3.6999999999999034E-2</v>
      </c>
      <c r="AJ390" s="1124">
        <f t="shared" si="349"/>
        <v>1.1999999999998678E-2</v>
      </c>
      <c r="AK390" s="1124">
        <f t="shared" si="349"/>
        <v>2.6999999999999247E-2</v>
      </c>
      <c r="AL390" s="1124">
        <f t="shared" si="349"/>
        <v>0</v>
      </c>
      <c r="AM390" s="1124">
        <f t="shared" ref="AM390:BR390" si="350">AM266-SUM(AM386:AM389)</f>
        <v>0</v>
      </c>
      <c r="AN390" s="1124">
        <f t="shared" si="350"/>
        <v>0</v>
      </c>
      <c r="AO390" s="1124">
        <f t="shared" si="350"/>
        <v>0</v>
      </c>
      <c r="AP390" s="1124">
        <f t="shared" si="350"/>
        <v>0</v>
      </c>
      <c r="AQ390" s="1124">
        <f t="shared" si="350"/>
        <v>0</v>
      </c>
      <c r="AR390" s="1124">
        <f t="shared" si="350"/>
        <v>0</v>
      </c>
      <c r="AS390" s="1124">
        <f t="shared" si="350"/>
        <v>0</v>
      </c>
      <c r="AT390" s="1124">
        <f t="shared" si="350"/>
        <v>0</v>
      </c>
      <c r="AU390" s="1124">
        <f t="shared" si="350"/>
        <v>0</v>
      </c>
      <c r="AV390" s="1124">
        <f t="shared" si="350"/>
        <v>0</v>
      </c>
      <c r="AW390" s="1124">
        <f t="shared" si="350"/>
        <v>0</v>
      </c>
      <c r="AX390" s="1124">
        <f t="shared" si="350"/>
        <v>0</v>
      </c>
      <c r="AY390" s="1124">
        <f t="shared" si="350"/>
        <v>0</v>
      </c>
      <c r="AZ390" s="1124">
        <f t="shared" si="350"/>
        <v>0</v>
      </c>
      <c r="BA390" s="1124">
        <f t="shared" si="350"/>
        <v>0</v>
      </c>
      <c r="BB390" s="1124">
        <f t="shared" si="350"/>
        <v>0</v>
      </c>
      <c r="BC390" s="1124">
        <f t="shared" si="350"/>
        <v>0</v>
      </c>
      <c r="BD390" s="1124">
        <f t="shared" si="350"/>
        <v>0</v>
      </c>
      <c r="BE390" s="1124">
        <f t="shared" si="350"/>
        <v>0</v>
      </c>
      <c r="BF390" s="1124">
        <f t="shared" si="350"/>
        <v>0</v>
      </c>
      <c r="BG390" s="1124">
        <f t="shared" si="350"/>
        <v>0</v>
      </c>
      <c r="BH390" s="1124">
        <f t="shared" si="350"/>
        <v>0</v>
      </c>
      <c r="BI390" s="1124">
        <f t="shared" si="350"/>
        <v>0</v>
      </c>
      <c r="BJ390" s="1124">
        <f t="shared" si="350"/>
        <v>0</v>
      </c>
      <c r="BK390" s="1124">
        <f t="shared" si="350"/>
        <v>0</v>
      </c>
      <c r="BL390" s="1124">
        <f t="shared" si="350"/>
        <v>0</v>
      </c>
      <c r="BM390" s="1124">
        <f t="shared" si="350"/>
        <v>0</v>
      </c>
      <c r="BN390" s="1124">
        <f t="shared" si="350"/>
        <v>0</v>
      </c>
      <c r="BO390" s="1124">
        <f t="shared" si="350"/>
        <v>0</v>
      </c>
      <c r="BP390" s="1124">
        <f t="shared" si="350"/>
        <v>0</v>
      </c>
      <c r="BQ390" s="1124">
        <f t="shared" si="350"/>
        <v>0</v>
      </c>
      <c r="BR390" s="1124">
        <f t="shared" si="350"/>
        <v>0</v>
      </c>
      <c r="BS390" s="1124">
        <f t="shared" ref="BS390:CI390" si="351">BS266-SUM(BS386:BS389)</f>
        <v>0</v>
      </c>
      <c r="BT390" s="1124">
        <f t="shared" si="351"/>
        <v>0</v>
      </c>
      <c r="BU390" s="1124">
        <f t="shared" si="351"/>
        <v>0</v>
      </c>
      <c r="BV390" s="1124">
        <f t="shared" si="351"/>
        <v>0</v>
      </c>
      <c r="BW390" s="1124">
        <f t="shared" si="351"/>
        <v>0</v>
      </c>
      <c r="BX390" s="1124">
        <f t="shared" si="351"/>
        <v>0</v>
      </c>
      <c r="BY390" s="1124">
        <f t="shared" si="351"/>
        <v>0</v>
      </c>
      <c r="BZ390" s="1124">
        <f t="shared" si="351"/>
        <v>0</v>
      </c>
      <c r="CA390" s="1124">
        <f t="shared" si="351"/>
        <v>0</v>
      </c>
      <c r="CB390" s="1124">
        <f t="shared" si="351"/>
        <v>0</v>
      </c>
      <c r="CC390" s="1124">
        <f t="shared" si="351"/>
        <v>0</v>
      </c>
      <c r="CD390" s="1124">
        <f t="shared" si="351"/>
        <v>0</v>
      </c>
      <c r="CE390" s="1124">
        <f t="shared" si="351"/>
        <v>0</v>
      </c>
      <c r="CF390" s="1124">
        <f t="shared" si="351"/>
        <v>0</v>
      </c>
      <c r="CG390" s="1124">
        <f t="shared" si="351"/>
        <v>0</v>
      </c>
      <c r="CH390" s="1124">
        <f t="shared" si="351"/>
        <v>0</v>
      </c>
      <c r="CI390" s="1125">
        <f t="shared" si="351"/>
        <v>0</v>
      </c>
    </row>
    <row r="391" spans="2:87" x14ac:dyDescent="0.2">
      <c r="B391" s="1119"/>
      <c r="C391" s="1120" t="s">
        <v>697</v>
      </c>
      <c r="D391" s="1120"/>
      <c r="E391" s="1120" t="s">
        <v>141</v>
      </c>
      <c r="F391" s="1120">
        <v>2</v>
      </c>
      <c r="G391" s="1124">
        <f t="shared" ref="G391:AL391" si="352">G223</f>
        <v>7.1</v>
      </c>
      <c r="H391" s="1124">
        <f t="shared" si="352"/>
        <v>6.7700000000000014</v>
      </c>
      <c r="I391" s="1124">
        <f t="shared" si="352"/>
        <v>7.24</v>
      </c>
      <c r="J391" s="1124">
        <f t="shared" si="352"/>
        <v>7.1438999999999995</v>
      </c>
      <c r="K391" s="1124">
        <f t="shared" si="352"/>
        <v>7.1358999999999995</v>
      </c>
      <c r="L391" s="1124">
        <f t="shared" si="352"/>
        <v>7.1278999999999995</v>
      </c>
      <c r="M391" s="1124">
        <f t="shared" si="352"/>
        <v>5.6199000000000003</v>
      </c>
      <c r="N391" s="1124">
        <f t="shared" si="352"/>
        <v>5.6119000000000003</v>
      </c>
      <c r="O391" s="1124">
        <f t="shared" si="352"/>
        <v>5.6039000000000003</v>
      </c>
      <c r="P391" s="1124">
        <f t="shared" si="352"/>
        <v>5.5959000000000003</v>
      </c>
      <c r="Q391" s="1124">
        <f t="shared" si="352"/>
        <v>5.5879000000000003</v>
      </c>
      <c r="R391" s="1124">
        <f t="shared" si="352"/>
        <v>4.7399000000000004</v>
      </c>
      <c r="S391" s="1124">
        <f t="shared" si="352"/>
        <v>4.7319000000000004</v>
      </c>
      <c r="T391" s="1124">
        <f t="shared" si="352"/>
        <v>4.7239000000000004</v>
      </c>
      <c r="U391" s="1124">
        <f t="shared" si="352"/>
        <v>4.7159000000000004</v>
      </c>
      <c r="V391" s="1124">
        <f t="shared" si="352"/>
        <v>4.7079000000000004</v>
      </c>
      <c r="W391" s="1124">
        <f t="shared" si="352"/>
        <v>4.6999000000000004</v>
      </c>
      <c r="X391" s="1124">
        <f t="shared" si="352"/>
        <v>4.6919000000000004</v>
      </c>
      <c r="Y391" s="1124">
        <f t="shared" si="352"/>
        <v>4.6839000000000004</v>
      </c>
      <c r="Z391" s="1124">
        <f t="shared" si="352"/>
        <v>4.6759000000000004</v>
      </c>
      <c r="AA391" s="1124">
        <f t="shared" si="352"/>
        <v>4.6679000000000004</v>
      </c>
      <c r="AB391" s="1124">
        <f t="shared" si="352"/>
        <v>4.6599000000000004</v>
      </c>
      <c r="AC391" s="1124">
        <f t="shared" si="352"/>
        <v>4.6519000000000004</v>
      </c>
      <c r="AD391" s="1124">
        <f t="shared" si="352"/>
        <v>4.6439000000000004</v>
      </c>
      <c r="AE391" s="1124">
        <f t="shared" si="352"/>
        <v>4.6359000000000004</v>
      </c>
      <c r="AF391" s="1124">
        <f t="shared" si="352"/>
        <v>4.6279000000000003</v>
      </c>
      <c r="AG391" s="1124">
        <f t="shared" si="352"/>
        <v>4.6199000000000003</v>
      </c>
      <c r="AH391" s="1124">
        <f t="shared" si="352"/>
        <v>4.6119000000000003</v>
      </c>
      <c r="AI391" s="1124">
        <f t="shared" si="352"/>
        <v>4.6039000000000003</v>
      </c>
      <c r="AJ391" s="1124">
        <f t="shared" si="352"/>
        <v>4.5959000000000003</v>
      </c>
      <c r="AK391" s="1124">
        <f t="shared" si="352"/>
        <v>4.5879000000000003</v>
      </c>
      <c r="AL391" s="1124">
        <f t="shared" si="352"/>
        <v>0</v>
      </c>
      <c r="AM391" s="1124">
        <f t="shared" ref="AM391:BR391" si="353">AM223</f>
        <v>0</v>
      </c>
      <c r="AN391" s="1124">
        <f t="shared" si="353"/>
        <v>0</v>
      </c>
      <c r="AO391" s="1124">
        <f t="shared" si="353"/>
        <v>0</v>
      </c>
      <c r="AP391" s="1124">
        <f t="shared" si="353"/>
        <v>0</v>
      </c>
      <c r="AQ391" s="1124">
        <f t="shared" si="353"/>
        <v>0</v>
      </c>
      <c r="AR391" s="1124">
        <f t="shared" si="353"/>
        <v>0</v>
      </c>
      <c r="AS391" s="1124">
        <f t="shared" si="353"/>
        <v>0</v>
      </c>
      <c r="AT391" s="1124">
        <f t="shared" si="353"/>
        <v>0</v>
      </c>
      <c r="AU391" s="1124">
        <f t="shared" si="353"/>
        <v>0</v>
      </c>
      <c r="AV391" s="1124">
        <f t="shared" si="353"/>
        <v>0</v>
      </c>
      <c r="AW391" s="1124">
        <f t="shared" si="353"/>
        <v>0</v>
      </c>
      <c r="AX391" s="1124">
        <f t="shared" si="353"/>
        <v>0</v>
      </c>
      <c r="AY391" s="1124">
        <f t="shared" si="353"/>
        <v>0</v>
      </c>
      <c r="AZ391" s="1124">
        <f t="shared" si="353"/>
        <v>0</v>
      </c>
      <c r="BA391" s="1124">
        <f t="shared" si="353"/>
        <v>0</v>
      </c>
      <c r="BB391" s="1124">
        <f t="shared" si="353"/>
        <v>0</v>
      </c>
      <c r="BC391" s="1124">
        <f t="shared" si="353"/>
        <v>0</v>
      </c>
      <c r="BD391" s="1124">
        <f t="shared" si="353"/>
        <v>0</v>
      </c>
      <c r="BE391" s="1124">
        <f t="shared" si="353"/>
        <v>0</v>
      </c>
      <c r="BF391" s="1124">
        <f t="shared" si="353"/>
        <v>0</v>
      </c>
      <c r="BG391" s="1124">
        <f t="shared" si="353"/>
        <v>0</v>
      </c>
      <c r="BH391" s="1124">
        <f t="shared" si="353"/>
        <v>0</v>
      </c>
      <c r="BI391" s="1124">
        <f t="shared" si="353"/>
        <v>0</v>
      </c>
      <c r="BJ391" s="1124">
        <f t="shared" si="353"/>
        <v>0</v>
      </c>
      <c r="BK391" s="1124">
        <f t="shared" si="353"/>
        <v>0</v>
      </c>
      <c r="BL391" s="1124">
        <f t="shared" si="353"/>
        <v>0</v>
      </c>
      <c r="BM391" s="1124">
        <f t="shared" si="353"/>
        <v>0</v>
      </c>
      <c r="BN391" s="1124">
        <f t="shared" si="353"/>
        <v>0</v>
      </c>
      <c r="BO391" s="1124">
        <f t="shared" si="353"/>
        <v>0</v>
      </c>
      <c r="BP391" s="1124">
        <f t="shared" si="353"/>
        <v>0</v>
      </c>
      <c r="BQ391" s="1124">
        <f t="shared" si="353"/>
        <v>0</v>
      </c>
      <c r="BR391" s="1124">
        <f t="shared" si="353"/>
        <v>0</v>
      </c>
      <c r="BS391" s="1124">
        <f t="shared" ref="BS391:CI391" si="354">BS223</f>
        <v>0</v>
      </c>
      <c r="BT391" s="1124">
        <f t="shared" si="354"/>
        <v>0</v>
      </c>
      <c r="BU391" s="1124">
        <f t="shared" si="354"/>
        <v>0</v>
      </c>
      <c r="BV391" s="1124">
        <f t="shared" si="354"/>
        <v>0</v>
      </c>
      <c r="BW391" s="1124">
        <f t="shared" si="354"/>
        <v>0</v>
      </c>
      <c r="BX391" s="1124">
        <f t="shared" si="354"/>
        <v>0</v>
      </c>
      <c r="BY391" s="1124">
        <f t="shared" si="354"/>
        <v>0</v>
      </c>
      <c r="BZ391" s="1124">
        <f t="shared" si="354"/>
        <v>0</v>
      </c>
      <c r="CA391" s="1124">
        <f t="shared" si="354"/>
        <v>0</v>
      </c>
      <c r="CB391" s="1124">
        <f t="shared" si="354"/>
        <v>0</v>
      </c>
      <c r="CC391" s="1124">
        <f t="shared" si="354"/>
        <v>0</v>
      </c>
      <c r="CD391" s="1124">
        <f t="shared" si="354"/>
        <v>0</v>
      </c>
      <c r="CE391" s="1124">
        <f t="shared" si="354"/>
        <v>0</v>
      </c>
      <c r="CF391" s="1124">
        <f t="shared" si="354"/>
        <v>0</v>
      </c>
      <c r="CG391" s="1124">
        <f t="shared" si="354"/>
        <v>0</v>
      </c>
      <c r="CH391" s="1124">
        <f t="shared" si="354"/>
        <v>0</v>
      </c>
      <c r="CI391" s="1125">
        <f t="shared" si="354"/>
        <v>0</v>
      </c>
    </row>
    <row r="392" spans="2:87" x14ac:dyDescent="0.2">
      <c r="B392" s="1119"/>
      <c r="C392" s="1120" t="s">
        <v>698</v>
      </c>
      <c r="D392" s="1120"/>
      <c r="E392" s="1120" t="s">
        <v>141</v>
      </c>
      <c r="F392" s="1120">
        <v>2</v>
      </c>
      <c r="G392" s="1124">
        <f t="shared" ref="G392:AL392" si="355">SUM(G386:G390)+G269</f>
        <v>4.93</v>
      </c>
      <c r="H392" s="1124">
        <f t="shared" si="355"/>
        <v>4.22</v>
      </c>
      <c r="I392" s="1124">
        <f t="shared" si="355"/>
        <v>4.1879999999999997</v>
      </c>
      <c r="J392" s="1124">
        <f t="shared" si="355"/>
        <v>5.7119999999999997</v>
      </c>
      <c r="K392" s="1124">
        <f t="shared" si="355"/>
        <v>5.77</v>
      </c>
      <c r="L392" s="1124">
        <f t="shared" si="355"/>
        <v>5.7809999999999988</v>
      </c>
      <c r="M392" s="1124">
        <f t="shared" si="355"/>
        <v>5.8170000000000002</v>
      </c>
      <c r="N392" s="1124">
        <f t="shared" si="355"/>
        <v>5.8529999999999998</v>
      </c>
      <c r="O392" s="1124">
        <f t="shared" si="355"/>
        <v>5.9539999999999997</v>
      </c>
      <c r="P392" s="1124">
        <f t="shared" si="355"/>
        <v>5.96</v>
      </c>
      <c r="Q392" s="1124">
        <f t="shared" si="355"/>
        <v>5.9409999999999998</v>
      </c>
      <c r="R392" s="1124">
        <f t="shared" si="355"/>
        <v>5.9620000000000006</v>
      </c>
      <c r="S392" s="1124">
        <f t="shared" si="355"/>
        <v>5.9630000000000001</v>
      </c>
      <c r="T392" s="1124">
        <f t="shared" si="355"/>
        <v>6.0440000000000014</v>
      </c>
      <c r="U392" s="1124">
        <f t="shared" si="355"/>
        <v>6.0250000000000012</v>
      </c>
      <c r="V392" s="1124">
        <f t="shared" si="355"/>
        <v>6.0410000000000013</v>
      </c>
      <c r="W392" s="1124">
        <f t="shared" si="355"/>
        <v>6.0470000000000015</v>
      </c>
      <c r="X392" s="1124">
        <f t="shared" si="355"/>
        <v>6.0780000000000021</v>
      </c>
      <c r="Y392" s="1124">
        <f t="shared" si="355"/>
        <v>6.0940000000000021</v>
      </c>
      <c r="Z392" s="1124">
        <f t="shared" si="355"/>
        <v>6.075000000000002</v>
      </c>
      <c r="AA392" s="1124">
        <f t="shared" si="355"/>
        <v>6.0960000000000027</v>
      </c>
      <c r="AB392" s="1124">
        <f t="shared" si="355"/>
        <v>6.1670000000000016</v>
      </c>
      <c r="AC392" s="1124">
        <f t="shared" si="355"/>
        <v>6.208000000000002</v>
      </c>
      <c r="AD392" s="1124">
        <f t="shared" si="355"/>
        <v>6.1890000000000018</v>
      </c>
      <c r="AE392" s="1124">
        <f t="shared" si="355"/>
        <v>6.1950000000000003</v>
      </c>
      <c r="AF392" s="1124">
        <f t="shared" si="355"/>
        <v>6.2110000000000021</v>
      </c>
      <c r="AG392" s="1124">
        <f t="shared" si="355"/>
        <v>6.2170000000000023</v>
      </c>
      <c r="AH392" s="1124">
        <f t="shared" si="355"/>
        <v>6.2480000000000011</v>
      </c>
      <c r="AI392" s="1124">
        <f t="shared" si="355"/>
        <v>6.2640000000000011</v>
      </c>
      <c r="AJ392" s="1124">
        <f t="shared" si="355"/>
        <v>6.245000000000001</v>
      </c>
      <c r="AK392" s="1124">
        <f t="shared" si="355"/>
        <v>6.2660000000000018</v>
      </c>
      <c r="AL392" s="1124">
        <f t="shared" si="355"/>
        <v>0</v>
      </c>
      <c r="AM392" s="1124">
        <f t="shared" ref="AM392:BR392" si="356">SUM(AM386:AM390)+AM269</f>
        <v>0</v>
      </c>
      <c r="AN392" s="1124">
        <f t="shared" si="356"/>
        <v>0</v>
      </c>
      <c r="AO392" s="1124">
        <f t="shared" si="356"/>
        <v>0</v>
      </c>
      <c r="AP392" s="1124">
        <f t="shared" si="356"/>
        <v>0</v>
      </c>
      <c r="AQ392" s="1124">
        <f t="shared" si="356"/>
        <v>0</v>
      </c>
      <c r="AR392" s="1124">
        <f t="shared" si="356"/>
        <v>0</v>
      </c>
      <c r="AS392" s="1124">
        <f t="shared" si="356"/>
        <v>0</v>
      </c>
      <c r="AT392" s="1124">
        <f t="shared" si="356"/>
        <v>0</v>
      </c>
      <c r="AU392" s="1124">
        <f t="shared" si="356"/>
        <v>0</v>
      </c>
      <c r="AV392" s="1124">
        <f t="shared" si="356"/>
        <v>0</v>
      </c>
      <c r="AW392" s="1124">
        <f t="shared" si="356"/>
        <v>0</v>
      </c>
      <c r="AX392" s="1124">
        <f t="shared" si="356"/>
        <v>0</v>
      </c>
      <c r="AY392" s="1124">
        <f t="shared" si="356"/>
        <v>0</v>
      </c>
      <c r="AZ392" s="1124">
        <f t="shared" si="356"/>
        <v>0</v>
      </c>
      <c r="BA392" s="1124">
        <f t="shared" si="356"/>
        <v>0</v>
      </c>
      <c r="BB392" s="1124">
        <f t="shared" si="356"/>
        <v>0</v>
      </c>
      <c r="BC392" s="1124">
        <f t="shared" si="356"/>
        <v>0</v>
      </c>
      <c r="BD392" s="1124">
        <f t="shared" si="356"/>
        <v>0</v>
      </c>
      <c r="BE392" s="1124">
        <f t="shared" si="356"/>
        <v>0</v>
      </c>
      <c r="BF392" s="1124">
        <f t="shared" si="356"/>
        <v>0</v>
      </c>
      <c r="BG392" s="1124">
        <f t="shared" si="356"/>
        <v>0</v>
      </c>
      <c r="BH392" s="1124">
        <f t="shared" si="356"/>
        <v>0</v>
      </c>
      <c r="BI392" s="1124">
        <f t="shared" si="356"/>
        <v>0</v>
      </c>
      <c r="BJ392" s="1124">
        <f t="shared" si="356"/>
        <v>0</v>
      </c>
      <c r="BK392" s="1124">
        <f t="shared" si="356"/>
        <v>0</v>
      </c>
      <c r="BL392" s="1124">
        <f t="shared" si="356"/>
        <v>0</v>
      </c>
      <c r="BM392" s="1124">
        <f t="shared" si="356"/>
        <v>0</v>
      </c>
      <c r="BN392" s="1124">
        <f t="shared" si="356"/>
        <v>0</v>
      </c>
      <c r="BO392" s="1124">
        <f t="shared" si="356"/>
        <v>0</v>
      </c>
      <c r="BP392" s="1124">
        <f t="shared" si="356"/>
        <v>0</v>
      </c>
      <c r="BQ392" s="1124">
        <f t="shared" si="356"/>
        <v>0</v>
      </c>
      <c r="BR392" s="1124">
        <f t="shared" si="356"/>
        <v>0</v>
      </c>
      <c r="BS392" s="1124">
        <f t="shared" ref="BS392:CI392" si="357">SUM(BS386:BS390)+BS269</f>
        <v>0</v>
      </c>
      <c r="BT392" s="1124">
        <f t="shared" si="357"/>
        <v>0</v>
      </c>
      <c r="BU392" s="1124">
        <f t="shared" si="357"/>
        <v>0</v>
      </c>
      <c r="BV392" s="1124">
        <f t="shared" si="357"/>
        <v>0</v>
      </c>
      <c r="BW392" s="1124">
        <f t="shared" si="357"/>
        <v>0</v>
      </c>
      <c r="BX392" s="1124">
        <f t="shared" si="357"/>
        <v>0</v>
      </c>
      <c r="BY392" s="1124">
        <f t="shared" si="357"/>
        <v>0</v>
      </c>
      <c r="BZ392" s="1124">
        <f t="shared" si="357"/>
        <v>0</v>
      </c>
      <c r="CA392" s="1124">
        <f t="shared" si="357"/>
        <v>0</v>
      </c>
      <c r="CB392" s="1124">
        <f t="shared" si="357"/>
        <v>0</v>
      </c>
      <c r="CC392" s="1124">
        <f t="shared" si="357"/>
        <v>0</v>
      </c>
      <c r="CD392" s="1124">
        <f t="shared" si="357"/>
        <v>0</v>
      </c>
      <c r="CE392" s="1124">
        <f t="shared" si="357"/>
        <v>0</v>
      </c>
      <c r="CF392" s="1124">
        <f t="shared" si="357"/>
        <v>0</v>
      </c>
      <c r="CG392" s="1124">
        <f t="shared" si="357"/>
        <v>0</v>
      </c>
      <c r="CH392" s="1124">
        <f t="shared" si="357"/>
        <v>0</v>
      </c>
      <c r="CI392" s="1125">
        <f t="shared" si="357"/>
        <v>0</v>
      </c>
    </row>
    <row r="393" spans="2:87" x14ac:dyDescent="0.2">
      <c r="B393" s="1119"/>
      <c r="C393" s="1120"/>
      <c r="D393" s="1120"/>
      <c r="E393" s="1120"/>
      <c r="F393" s="1120"/>
      <c r="G393" s="1120"/>
      <c r="H393" s="1120"/>
      <c r="I393" s="1120"/>
      <c r="J393" s="1120"/>
      <c r="K393" s="1120"/>
      <c r="L393" s="1120"/>
      <c r="M393" s="1120"/>
      <c r="N393" s="1120"/>
      <c r="O393" s="1120"/>
      <c r="P393" s="1120"/>
      <c r="Q393" s="1120"/>
      <c r="R393" s="1120"/>
      <c r="S393" s="1120"/>
      <c r="T393" s="1120"/>
      <c r="U393" s="1120"/>
      <c r="V393" s="1120"/>
      <c r="W393" s="1120"/>
      <c r="X393" s="1120"/>
      <c r="Y393" s="1120"/>
      <c r="Z393" s="1120"/>
      <c r="AA393" s="1120"/>
      <c r="AB393" s="1120"/>
      <c r="AC393" s="1120"/>
      <c r="AD393" s="1120"/>
      <c r="AE393" s="1120"/>
      <c r="AF393" s="1120"/>
      <c r="AG393" s="1120"/>
      <c r="AH393" s="1120"/>
      <c r="AI393" s="1120"/>
      <c r="AJ393" s="1120"/>
      <c r="AK393" s="1120"/>
      <c r="AL393" s="1120"/>
      <c r="AM393" s="1120"/>
      <c r="AN393" s="1120"/>
      <c r="AO393" s="1120"/>
      <c r="AP393" s="1120"/>
      <c r="AQ393" s="1120"/>
      <c r="AR393" s="1120"/>
      <c r="AS393" s="1120"/>
      <c r="AT393" s="1120"/>
      <c r="AU393" s="1120"/>
      <c r="AV393" s="1120"/>
      <c r="AW393" s="1120"/>
      <c r="AX393" s="1120"/>
      <c r="AY393" s="1120"/>
      <c r="AZ393" s="1120"/>
      <c r="BA393" s="1120"/>
      <c r="BB393" s="1120"/>
      <c r="BC393" s="1120"/>
      <c r="BD393" s="1120"/>
      <c r="BE393" s="1120"/>
      <c r="BF393" s="1120"/>
      <c r="BG393" s="1120"/>
      <c r="BH393" s="1120"/>
      <c r="BI393" s="1120"/>
      <c r="BJ393" s="1120"/>
      <c r="BK393" s="1120"/>
      <c r="BL393" s="1120"/>
      <c r="BM393" s="1120"/>
      <c r="BN393" s="1120"/>
      <c r="BO393" s="1120"/>
      <c r="BP393" s="1120"/>
      <c r="BQ393" s="1120"/>
      <c r="BR393" s="1120"/>
      <c r="BS393" s="1120"/>
      <c r="BT393" s="1120"/>
      <c r="BU393" s="1120"/>
      <c r="BV393" s="1120"/>
      <c r="BW393" s="1120"/>
      <c r="BX393" s="1120"/>
      <c r="BY393" s="1120"/>
      <c r="BZ393" s="1120"/>
      <c r="CA393" s="1120"/>
      <c r="CB393" s="1120"/>
      <c r="CC393" s="1120"/>
      <c r="CD393" s="1120"/>
      <c r="CE393" s="1120"/>
      <c r="CF393" s="1120"/>
      <c r="CG393" s="1120"/>
      <c r="CH393" s="1120"/>
      <c r="CI393" s="1121"/>
    </row>
    <row r="394" spans="2:87" x14ac:dyDescent="0.2">
      <c r="B394" s="1119" t="s">
        <v>701</v>
      </c>
      <c r="C394" s="1120"/>
      <c r="D394" s="1120"/>
      <c r="E394" s="1120"/>
      <c r="F394" s="1120"/>
      <c r="G394" s="1122" t="s">
        <v>113</v>
      </c>
      <c r="H394" s="1122" t="s">
        <v>114</v>
      </c>
      <c r="I394" s="1122" t="s">
        <v>115</v>
      </c>
      <c r="J394" s="1122" t="s">
        <v>116</v>
      </c>
      <c r="K394" s="1122" t="s">
        <v>117</v>
      </c>
      <c r="L394" s="1122" t="s">
        <v>118</v>
      </c>
      <c r="M394" s="1122" t="s">
        <v>119</v>
      </c>
      <c r="N394" s="1122" t="s">
        <v>120</v>
      </c>
      <c r="O394" s="1122" t="s">
        <v>121</v>
      </c>
      <c r="P394" s="1122" t="s">
        <v>122</v>
      </c>
      <c r="Q394" s="1122" t="s">
        <v>123</v>
      </c>
      <c r="R394" s="1122" t="s">
        <v>124</v>
      </c>
      <c r="S394" s="1122" t="s">
        <v>153</v>
      </c>
      <c r="T394" s="1122" t="s">
        <v>154</v>
      </c>
      <c r="U394" s="1122" t="s">
        <v>155</v>
      </c>
      <c r="V394" s="1122" t="s">
        <v>156</v>
      </c>
      <c r="W394" s="1122" t="s">
        <v>125</v>
      </c>
      <c r="X394" s="1122" t="s">
        <v>157</v>
      </c>
      <c r="Y394" s="1122" t="s">
        <v>158</v>
      </c>
      <c r="Z394" s="1122" t="s">
        <v>159</v>
      </c>
      <c r="AA394" s="1122" t="s">
        <v>160</v>
      </c>
      <c r="AB394" s="1122" t="s">
        <v>126</v>
      </c>
      <c r="AC394" s="1122" t="s">
        <v>161</v>
      </c>
      <c r="AD394" s="1122" t="s">
        <v>162</v>
      </c>
      <c r="AE394" s="1122" t="s">
        <v>163</v>
      </c>
      <c r="AF394" s="1122" t="s">
        <v>164</v>
      </c>
      <c r="AG394" s="1122" t="s">
        <v>127</v>
      </c>
      <c r="AH394" s="1122" t="s">
        <v>165</v>
      </c>
      <c r="AI394" s="1122" t="s">
        <v>166</v>
      </c>
      <c r="AJ394" s="1122" t="s">
        <v>167</v>
      </c>
      <c r="AK394" s="1122" t="s">
        <v>168</v>
      </c>
      <c r="AL394" s="1122" t="s">
        <v>128</v>
      </c>
      <c r="AM394" s="1122" t="s">
        <v>169</v>
      </c>
      <c r="AN394" s="1122" t="s">
        <v>170</v>
      </c>
      <c r="AO394" s="1122" t="s">
        <v>171</v>
      </c>
      <c r="AP394" s="1122" t="s">
        <v>172</v>
      </c>
      <c r="AQ394" s="1122" t="s">
        <v>129</v>
      </c>
      <c r="AR394" s="1122" t="s">
        <v>173</v>
      </c>
      <c r="AS394" s="1122" t="s">
        <v>174</v>
      </c>
      <c r="AT394" s="1122" t="s">
        <v>175</v>
      </c>
      <c r="AU394" s="1122" t="s">
        <v>176</v>
      </c>
      <c r="AV394" s="1122" t="s">
        <v>130</v>
      </c>
      <c r="AW394" s="1122" t="s">
        <v>177</v>
      </c>
      <c r="AX394" s="1122" t="s">
        <v>178</v>
      </c>
      <c r="AY394" s="1122" t="s">
        <v>179</v>
      </c>
      <c r="AZ394" s="1122" t="s">
        <v>180</v>
      </c>
      <c r="BA394" s="1122" t="s">
        <v>131</v>
      </c>
      <c r="BB394" s="1122" t="s">
        <v>181</v>
      </c>
      <c r="BC394" s="1122" t="s">
        <v>182</v>
      </c>
      <c r="BD394" s="1122" t="s">
        <v>183</v>
      </c>
      <c r="BE394" s="1122" t="s">
        <v>184</v>
      </c>
      <c r="BF394" s="1122" t="s">
        <v>132</v>
      </c>
      <c r="BG394" s="1122" t="s">
        <v>185</v>
      </c>
      <c r="BH394" s="1122" t="s">
        <v>186</v>
      </c>
      <c r="BI394" s="1122" t="s">
        <v>187</v>
      </c>
      <c r="BJ394" s="1122" t="s">
        <v>188</v>
      </c>
      <c r="BK394" s="1122" t="s">
        <v>133</v>
      </c>
      <c r="BL394" s="1122" t="s">
        <v>189</v>
      </c>
      <c r="BM394" s="1122" t="s">
        <v>190</v>
      </c>
      <c r="BN394" s="1122" t="s">
        <v>191</v>
      </c>
      <c r="BO394" s="1122" t="s">
        <v>192</v>
      </c>
      <c r="BP394" s="1122" t="s">
        <v>134</v>
      </c>
      <c r="BQ394" s="1122" t="s">
        <v>193</v>
      </c>
      <c r="BR394" s="1122" t="s">
        <v>194</v>
      </c>
      <c r="BS394" s="1122" t="s">
        <v>195</v>
      </c>
      <c r="BT394" s="1122" t="s">
        <v>196</v>
      </c>
      <c r="BU394" s="1122" t="s">
        <v>135</v>
      </c>
      <c r="BV394" s="1122" t="s">
        <v>197</v>
      </c>
      <c r="BW394" s="1122" t="s">
        <v>198</v>
      </c>
      <c r="BX394" s="1122" t="s">
        <v>199</v>
      </c>
      <c r="BY394" s="1122" t="s">
        <v>200</v>
      </c>
      <c r="BZ394" s="1122" t="s">
        <v>136</v>
      </c>
      <c r="CA394" s="1122" t="s">
        <v>201</v>
      </c>
      <c r="CB394" s="1122" t="s">
        <v>202</v>
      </c>
      <c r="CC394" s="1122" t="s">
        <v>203</v>
      </c>
      <c r="CD394" s="1122" t="s">
        <v>204</v>
      </c>
      <c r="CE394" s="1122" t="s">
        <v>137</v>
      </c>
      <c r="CF394" s="1122" t="s">
        <v>205</v>
      </c>
      <c r="CG394" s="1122" t="s">
        <v>206</v>
      </c>
      <c r="CH394" s="1122" t="s">
        <v>207</v>
      </c>
      <c r="CI394" s="1123" t="s">
        <v>208</v>
      </c>
    </row>
    <row r="395" spans="2:87" x14ac:dyDescent="0.2">
      <c r="B395" s="1119"/>
      <c r="C395" s="1120" t="s">
        <v>693</v>
      </c>
      <c r="D395" s="1120"/>
      <c r="E395" s="1120" t="s">
        <v>141</v>
      </c>
      <c r="F395" s="1120">
        <v>2</v>
      </c>
      <c r="G395" s="1124">
        <f t="shared" ref="G395:AL395" si="358">G317-G328</f>
        <v>0.47000000000000003</v>
      </c>
      <c r="H395" s="1124">
        <f t="shared" si="358"/>
        <v>0.62</v>
      </c>
      <c r="I395" s="1124">
        <f t="shared" si="358"/>
        <v>0.59500000000000008</v>
      </c>
      <c r="J395" s="1124">
        <f t="shared" si="358"/>
        <v>0.59</v>
      </c>
      <c r="K395" s="1124">
        <f t="shared" si="358"/>
        <v>0.91999999999999993</v>
      </c>
      <c r="L395" s="1124">
        <f t="shared" si="358"/>
        <v>0.82999999999999985</v>
      </c>
      <c r="M395" s="1124">
        <f t="shared" si="358"/>
        <v>0.8600000000000001</v>
      </c>
      <c r="N395" s="1124">
        <f t="shared" si="358"/>
        <v>0.88000000000000012</v>
      </c>
      <c r="O395" s="1124">
        <f t="shared" si="358"/>
        <v>0.95</v>
      </c>
      <c r="P395" s="1124">
        <f t="shared" si="358"/>
        <v>0.95</v>
      </c>
      <c r="Q395" s="1124">
        <f t="shared" si="358"/>
        <v>0.95</v>
      </c>
      <c r="R395" s="1124">
        <f t="shared" si="358"/>
        <v>0.95</v>
      </c>
      <c r="S395" s="1124">
        <f t="shared" si="358"/>
        <v>0.96</v>
      </c>
      <c r="T395" s="1124">
        <f t="shared" si="358"/>
        <v>0.96</v>
      </c>
      <c r="U395" s="1124">
        <f t="shared" si="358"/>
        <v>0.96</v>
      </c>
      <c r="V395" s="1124">
        <f t="shared" si="358"/>
        <v>0.97</v>
      </c>
      <c r="W395" s="1124">
        <f t="shared" si="358"/>
        <v>0.97</v>
      </c>
      <c r="X395" s="1124">
        <f t="shared" si="358"/>
        <v>0.97</v>
      </c>
      <c r="Y395" s="1124">
        <f t="shared" si="358"/>
        <v>0.98</v>
      </c>
      <c r="Z395" s="1124">
        <f t="shared" si="358"/>
        <v>0.98</v>
      </c>
      <c r="AA395" s="1124">
        <f t="shared" si="358"/>
        <v>0.98</v>
      </c>
      <c r="AB395" s="1124">
        <f t="shared" si="358"/>
        <v>0.98</v>
      </c>
      <c r="AC395" s="1124">
        <f t="shared" si="358"/>
        <v>0.99</v>
      </c>
      <c r="AD395" s="1124">
        <f t="shared" si="358"/>
        <v>0.99</v>
      </c>
      <c r="AE395" s="1124">
        <f t="shared" si="358"/>
        <v>0.99</v>
      </c>
      <c r="AF395" s="1124">
        <f t="shared" si="358"/>
        <v>1</v>
      </c>
      <c r="AG395" s="1124">
        <f t="shared" si="358"/>
        <v>1</v>
      </c>
      <c r="AH395" s="1124">
        <f t="shared" si="358"/>
        <v>1</v>
      </c>
      <c r="AI395" s="1124">
        <f t="shared" si="358"/>
        <v>1.01</v>
      </c>
      <c r="AJ395" s="1124">
        <f t="shared" si="358"/>
        <v>1.01</v>
      </c>
      <c r="AK395" s="1124">
        <f t="shared" si="358"/>
        <v>1.01</v>
      </c>
      <c r="AL395" s="1124">
        <f t="shared" si="358"/>
        <v>0</v>
      </c>
      <c r="AM395" s="1124">
        <f t="shared" ref="AM395:BR395" si="359">AM317-AM328</f>
        <v>0</v>
      </c>
      <c r="AN395" s="1124">
        <f t="shared" si="359"/>
        <v>0</v>
      </c>
      <c r="AO395" s="1124">
        <f t="shared" si="359"/>
        <v>0</v>
      </c>
      <c r="AP395" s="1124">
        <f t="shared" si="359"/>
        <v>0</v>
      </c>
      <c r="AQ395" s="1124">
        <f t="shared" si="359"/>
        <v>0</v>
      </c>
      <c r="AR395" s="1124">
        <f t="shared" si="359"/>
        <v>0</v>
      </c>
      <c r="AS395" s="1124">
        <f t="shared" si="359"/>
        <v>0</v>
      </c>
      <c r="AT395" s="1124">
        <f t="shared" si="359"/>
        <v>0</v>
      </c>
      <c r="AU395" s="1124">
        <f t="shared" si="359"/>
        <v>0</v>
      </c>
      <c r="AV395" s="1124">
        <f t="shared" si="359"/>
        <v>0</v>
      </c>
      <c r="AW395" s="1124">
        <f t="shared" si="359"/>
        <v>0</v>
      </c>
      <c r="AX395" s="1124">
        <f t="shared" si="359"/>
        <v>0</v>
      </c>
      <c r="AY395" s="1124">
        <f t="shared" si="359"/>
        <v>0</v>
      </c>
      <c r="AZ395" s="1124">
        <f t="shared" si="359"/>
        <v>0</v>
      </c>
      <c r="BA395" s="1124">
        <f t="shared" si="359"/>
        <v>0</v>
      </c>
      <c r="BB395" s="1124">
        <f t="shared" si="359"/>
        <v>0</v>
      </c>
      <c r="BC395" s="1124">
        <f t="shared" si="359"/>
        <v>0</v>
      </c>
      <c r="BD395" s="1124">
        <f t="shared" si="359"/>
        <v>0</v>
      </c>
      <c r="BE395" s="1124">
        <f t="shared" si="359"/>
        <v>0</v>
      </c>
      <c r="BF395" s="1124">
        <f t="shared" si="359"/>
        <v>0</v>
      </c>
      <c r="BG395" s="1124">
        <f t="shared" si="359"/>
        <v>0</v>
      </c>
      <c r="BH395" s="1124">
        <f t="shared" si="359"/>
        <v>0</v>
      </c>
      <c r="BI395" s="1124">
        <f t="shared" si="359"/>
        <v>0</v>
      </c>
      <c r="BJ395" s="1124">
        <f t="shared" si="359"/>
        <v>0</v>
      </c>
      <c r="BK395" s="1124">
        <f t="shared" si="359"/>
        <v>0</v>
      </c>
      <c r="BL395" s="1124">
        <f t="shared" si="359"/>
        <v>0</v>
      </c>
      <c r="BM395" s="1124">
        <f t="shared" si="359"/>
        <v>0</v>
      </c>
      <c r="BN395" s="1124">
        <f t="shared" si="359"/>
        <v>0</v>
      </c>
      <c r="BO395" s="1124">
        <f t="shared" si="359"/>
        <v>0</v>
      </c>
      <c r="BP395" s="1124">
        <f t="shared" si="359"/>
        <v>0</v>
      </c>
      <c r="BQ395" s="1124">
        <f t="shared" si="359"/>
        <v>0</v>
      </c>
      <c r="BR395" s="1124">
        <f t="shared" si="359"/>
        <v>0</v>
      </c>
      <c r="BS395" s="1124">
        <f t="shared" ref="BS395:CI395" si="360">BS317-BS328</f>
        <v>0</v>
      </c>
      <c r="BT395" s="1124">
        <f t="shared" si="360"/>
        <v>0</v>
      </c>
      <c r="BU395" s="1124">
        <f t="shared" si="360"/>
        <v>0</v>
      </c>
      <c r="BV395" s="1124">
        <f t="shared" si="360"/>
        <v>0</v>
      </c>
      <c r="BW395" s="1124">
        <f t="shared" si="360"/>
        <v>0</v>
      </c>
      <c r="BX395" s="1124">
        <f t="shared" si="360"/>
        <v>0</v>
      </c>
      <c r="BY395" s="1124">
        <f t="shared" si="360"/>
        <v>0</v>
      </c>
      <c r="BZ395" s="1124">
        <f t="shared" si="360"/>
        <v>0</v>
      </c>
      <c r="CA395" s="1124">
        <f t="shared" si="360"/>
        <v>0</v>
      </c>
      <c r="CB395" s="1124">
        <f t="shared" si="360"/>
        <v>0</v>
      </c>
      <c r="CC395" s="1124">
        <f t="shared" si="360"/>
        <v>0</v>
      </c>
      <c r="CD395" s="1124">
        <f t="shared" si="360"/>
        <v>0</v>
      </c>
      <c r="CE395" s="1124">
        <f t="shared" si="360"/>
        <v>0</v>
      </c>
      <c r="CF395" s="1124">
        <f t="shared" si="360"/>
        <v>0</v>
      </c>
      <c r="CG395" s="1124">
        <f t="shared" si="360"/>
        <v>0</v>
      </c>
      <c r="CH395" s="1124">
        <f t="shared" si="360"/>
        <v>0</v>
      </c>
      <c r="CI395" s="1125">
        <f t="shared" si="360"/>
        <v>0</v>
      </c>
    </row>
    <row r="396" spans="2:87" x14ac:dyDescent="0.2">
      <c r="B396" s="1119"/>
      <c r="C396" s="1120" t="s">
        <v>694</v>
      </c>
      <c r="D396" s="1120"/>
      <c r="E396" s="1120" t="s">
        <v>141</v>
      </c>
      <c r="F396" s="1120">
        <v>2</v>
      </c>
      <c r="G396" s="1124">
        <f t="shared" ref="G396:AL396" si="361">G318-G329</f>
        <v>0.1</v>
      </c>
      <c r="H396" s="1124">
        <f t="shared" si="361"/>
        <v>0.14000000000000001</v>
      </c>
      <c r="I396" s="1124">
        <f t="shared" si="361"/>
        <v>6.5000000000000002E-2</v>
      </c>
      <c r="J396" s="1124">
        <f t="shared" si="361"/>
        <v>7.0000000000000007E-2</v>
      </c>
      <c r="K396" s="1124">
        <f t="shared" si="361"/>
        <v>0.15000000000000002</v>
      </c>
      <c r="L396" s="1124">
        <f t="shared" si="361"/>
        <v>0.13</v>
      </c>
      <c r="M396" s="1124">
        <f t="shared" si="361"/>
        <v>0.13</v>
      </c>
      <c r="N396" s="1124">
        <f t="shared" si="361"/>
        <v>0.13</v>
      </c>
      <c r="O396" s="1124">
        <f t="shared" si="361"/>
        <v>7.9999999999999988E-2</v>
      </c>
      <c r="P396" s="1124">
        <f t="shared" si="361"/>
        <v>7.9999999999999988E-2</v>
      </c>
      <c r="Q396" s="1124">
        <f t="shared" si="361"/>
        <v>7.9999999999999988E-2</v>
      </c>
      <c r="R396" s="1124">
        <f t="shared" si="361"/>
        <v>7.9999999999999988E-2</v>
      </c>
      <c r="S396" s="1124">
        <f t="shared" si="361"/>
        <v>7.9999999999999988E-2</v>
      </c>
      <c r="T396" s="1124">
        <f t="shared" si="361"/>
        <v>7.9999999999999988E-2</v>
      </c>
      <c r="U396" s="1124">
        <f t="shared" si="361"/>
        <v>7.9999999999999988E-2</v>
      </c>
      <c r="V396" s="1124">
        <f t="shared" si="361"/>
        <v>7.9999999999999988E-2</v>
      </c>
      <c r="W396" s="1124">
        <f t="shared" si="361"/>
        <v>7.9999999999999988E-2</v>
      </c>
      <c r="X396" s="1124">
        <f t="shared" si="361"/>
        <v>7.9999999999999988E-2</v>
      </c>
      <c r="Y396" s="1124">
        <f t="shared" si="361"/>
        <v>7.9999999999999988E-2</v>
      </c>
      <c r="Z396" s="1124">
        <f t="shared" si="361"/>
        <v>7.9999999999999988E-2</v>
      </c>
      <c r="AA396" s="1124">
        <f t="shared" si="361"/>
        <v>7.9999999999999988E-2</v>
      </c>
      <c r="AB396" s="1124">
        <f t="shared" si="361"/>
        <v>7.9999999999999988E-2</v>
      </c>
      <c r="AC396" s="1124">
        <f t="shared" si="361"/>
        <v>7.9999999999999988E-2</v>
      </c>
      <c r="AD396" s="1124">
        <f t="shared" si="361"/>
        <v>7.9999999999999988E-2</v>
      </c>
      <c r="AE396" s="1124">
        <f t="shared" si="361"/>
        <v>7.9999999999999988E-2</v>
      </c>
      <c r="AF396" s="1124">
        <f t="shared" si="361"/>
        <v>7.9999999999999988E-2</v>
      </c>
      <c r="AG396" s="1124">
        <f t="shared" si="361"/>
        <v>7.9999999999999988E-2</v>
      </c>
      <c r="AH396" s="1124">
        <f t="shared" si="361"/>
        <v>7.9999999999999988E-2</v>
      </c>
      <c r="AI396" s="1124">
        <f t="shared" si="361"/>
        <v>7.9999999999999988E-2</v>
      </c>
      <c r="AJ396" s="1124">
        <f t="shared" si="361"/>
        <v>7.9999999999999988E-2</v>
      </c>
      <c r="AK396" s="1124">
        <f t="shared" si="361"/>
        <v>7.9999999999999988E-2</v>
      </c>
      <c r="AL396" s="1124">
        <f t="shared" si="361"/>
        <v>0</v>
      </c>
      <c r="AM396" s="1124">
        <f t="shared" ref="AM396:BR396" si="362">AM318-AM329</f>
        <v>0</v>
      </c>
      <c r="AN396" s="1124">
        <f t="shared" si="362"/>
        <v>0</v>
      </c>
      <c r="AO396" s="1124">
        <f t="shared" si="362"/>
        <v>0</v>
      </c>
      <c r="AP396" s="1124">
        <f t="shared" si="362"/>
        <v>0</v>
      </c>
      <c r="AQ396" s="1124">
        <f t="shared" si="362"/>
        <v>0</v>
      </c>
      <c r="AR396" s="1124">
        <f t="shared" si="362"/>
        <v>0</v>
      </c>
      <c r="AS396" s="1124">
        <f t="shared" si="362"/>
        <v>0</v>
      </c>
      <c r="AT396" s="1124">
        <f t="shared" si="362"/>
        <v>0</v>
      </c>
      <c r="AU396" s="1124">
        <f t="shared" si="362"/>
        <v>0</v>
      </c>
      <c r="AV396" s="1124">
        <f t="shared" si="362"/>
        <v>0</v>
      </c>
      <c r="AW396" s="1124">
        <f t="shared" si="362"/>
        <v>0</v>
      </c>
      <c r="AX396" s="1124">
        <f t="shared" si="362"/>
        <v>0</v>
      </c>
      <c r="AY396" s="1124">
        <f t="shared" si="362"/>
        <v>0</v>
      </c>
      <c r="AZ396" s="1124">
        <f t="shared" si="362"/>
        <v>0</v>
      </c>
      <c r="BA396" s="1124">
        <f t="shared" si="362"/>
        <v>0</v>
      </c>
      <c r="BB396" s="1124">
        <f t="shared" si="362"/>
        <v>0</v>
      </c>
      <c r="BC396" s="1124">
        <f t="shared" si="362"/>
        <v>0</v>
      </c>
      <c r="BD396" s="1124">
        <f t="shared" si="362"/>
        <v>0</v>
      </c>
      <c r="BE396" s="1124">
        <f t="shared" si="362"/>
        <v>0</v>
      </c>
      <c r="BF396" s="1124">
        <f t="shared" si="362"/>
        <v>0</v>
      </c>
      <c r="BG396" s="1124">
        <f t="shared" si="362"/>
        <v>0</v>
      </c>
      <c r="BH396" s="1124">
        <f t="shared" si="362"/>
        <v>0</v>
      </c>
      <c r="BI396" s="1124">
        <f t="shared" si="362"/>
        <v>0</v>
      </c>
      <c r="BJ396" s="1124">
        <f t="shared" si="362"/>
        <v>0</v>
      </c>
      <c r="BK396" s="1124">
        <f t="shared" si="362"/>
        <v>0</v>
      </c>
      <c r="BL396" s="1124">
        <f t="shared" si="362"/>
        <v>0</v>
      </c>
      <c r="BM396" s="1124">
        <f t="shared" si="362"/>
        <v>0</v>
      </c>
      <c r="BN396" s="1124">
        <f t="shared" si="362"/>
        <v>0</v>
      </c>
      <c r="BO396" s="1124">
        <f t="shared" si="362"/>
        <v>0</v>
      </c>
      <c r="BP396" s="1124">
        <f t="shared" si="362"/>
        <v>0</v>
      </c>
      <c r="BQ396" s="1124">
        <f t="shared" si="362"/>
        <v>0</v>
      </c>
      <c r="BR396" s="1124">
        <f t="shared" si="362"/>
        <v>0</v>
      </c>
      <c r="BS396" s="1124">
        <f t="shared" ref="BS396:CI396" si="363">BS318-BS329</f>
        <v>0</v>
      </c>
      <c r="BT396" s="1124">
        <f t="shared" si="363"/>
        <v>0</v>
      </c>
      <c r="BU396" s="1124">
        <f t="shared" si="363"/>
        <v>0</v>
      </c>
      <c r="BV396" s="1124">
        <f t="shared" si="363"/>
        <v>0</v>
      </c>
      <c r="BW396" s="1124">
        <f t="shared" si="363"/>
        <v>0</v>
      </c>
      <c r="BX396" s="1124">
        <f t="shared" si="363"/>
        <v>0</v>
      </c>
      <c r="BY396" s="1124">
        <f t="shared" si="363"/>
        <v>0</v>
      </c>
      <c r="BZ396" s="1124">
        <f t="shared" si="363"/>
        <v>0</v>
      </c>
      <c r="CA396" s="1124">
        <f t="shared" si="363"/>
        <v>0</v>
      </c>
      <c r="CB396" s="1124">
        <f t="shared" si="363"/>
        <v>0</v>
      </c>
      <c r="CC396" s="1124">
        <f t="shared" si="363"/>
        <v>0</v>
      </c>
      <c r="CD396" s="1124">
        <f t="shared" si="363"/>
        <v>0</v>
      </c>
      <c r="CE396" s="1124">
        <f t="shared" si="363"/>
        <v>0</v>
      </c>
      <c r="CF396" s="1124">
        <f t="shared" si="363"/>
        <v>0</v>
      </c>
      <c r="CG396" s="1124">
        <f t="shared" si="363"/>
        <v>0</v>
      </c>
      <c r="CH396" s="1124">
        <f t="shared" si="363"/>
        <v>0</v>
      </c>
      <c r="CI396" s="1125">
        <f t="shared" si="363"/>
        <v>0</v>
      </c>
    </row>
    <row r="397" spans="2:87" x14ac:dyDescent="0.2">
      <c r="B397" s="1119"/>
      <c r="C397" s="1120" t="s">
        <v>695</v>
      </c>
      <c r="D397" s="1120"/>
      <c r="E397" s="1120" t="s">
        <v>141</v>
      </c>
      <c r="F397" s="1120">
        <v>2</v>
      </c>
      <c r="G397" s="1124">
        <f>G314+G316-G326-G327</f>
        <v>3.1500000000000004</v>
      </c>
      <c r="H397" s="1124">
        <f t="shared" ref="H397:BS397" si="364">H314+H316-H326-H327</f>
        <v>2.2900000000000005</v>
      </c>
      <c r="I397" s="1124">
        <f t="shared" si="364"/>
        <v>2.4139999999999997</v>
      </c>
      <c r="J397" s="1124">
        <f t="shared" si="364"/>
        <v>3.17</v>
      </c>
      <c r="K397" s="1124">
        <f t="shared" si="364"/>
        <v>2.3130000000000002</v>
      </c>
      <c r="L397" s="1124">
        <f t="shared" si="364"/>
        <v>2.3190000000000004</v>
      </c>
      <c r="M397" s="1124">
        <f t="shared" si="364"/>
        <v>2.3250000000000006</v>
      </c>
      <c r="N397" s="1124">
        <f t="shared" si="364"/>
        <v>2.3310000000000008</v>
      </c>
      <c r="O397" s="1124">
        <f t="shared" si="364"/>
        <v>2.3370000000000002</v>
      </c>
      <c r="P397" s="1124">
        <f t="shared" si="364"/>
        <v>2.3430000000000004</v>
      </c>
      <c r="Q397" s="1124">
        <f t="shared" si="364"/>
        <v>2.3490000000000006</v>
      </c>
      <c r="R397" s="1124">
        <f t="shared" si="364"/>
        <v>2.3550000000000009</v>
      </c>
      <c r="S397" s="1124">
        <f t="shared" si="364"/>
        <v>2.3610000000000011</v>
      </c>
      <c r="T397" s="1124">
        <f t="shared" si="364"/>
        <v>2.3670000000000013</v>
      </c>
      <c r="U397" s="1124">
        <f t="shared" si="364"/>
        <v>2.3730000000000016</v>
      </c>
      <c r="V397" s="1124">
        <f t="shared" si="364"/>
        <v>2.3790000000000018</v>
      </c>
      <c r="W397" s="1124">
        <f t="shared" si="364"/>
        <v>2.3750000000000013</v>
      </c>
      <c r="X397" s="1124">
        <f t="shared" si="364"/>
        <v>2.3810000000000016</v>
      </c>
      <c r="Y397" s="1124">
        <f t="shared" si="364"/>
        <v>2.3870000000000018</v>
      </c>
      <c r="Z397" s="1124">
        <f t="shared" si="364"/>
        <v>2.3930000000000016</v>
      </c>
      <c r="AA397" s="1124">
        <f t="shared" si="364"/>
        <v>2.3990000000000018</v>
      </c>
      <c r="AB397" s="1124">
        <f t="shared" si="364"/>
        <v>2.405000000000002</v>
      </c>
      <c r="AC397" s="1124">
        <f t="shared" si="364"/>
        <v>2.4110000000000023</v>
      </c>
      <c r="AD397" s="1124">
        <f t="shared" si="364"/>
        <v>2.4170000000000025</v>
      </c>
      <c r="AE397" s="1124">
        <f t="shared" si="364"/>
        <v>2.4230000000000023</v>
      </c>
      <c r="AF397" s="1124">
        <f t="shared" si="364"/>
        <v>2.4290000000000025</v>
      </c>
      <c r="AG397" s="1124">
        <f t="shared" si="364"/>
        <v>2.4350000000000027</v>
      </c>
      <c r="AH397" s="1124">
        <f t="shared" si="364"/>
        <v>2.4410000000000025</v>
      </c>
      <c r="AI397" s="1124">
        <f t="shared" si="364"/>
        <v>2.4470000000000027</v>
      </c>
      <c r="AJ397" s="1124">
        <f t="shared" si="364"/>
        <v>2.453000000000003</v>
      </c>
      <c r="AK397" s="1124">
        <f t="shared" si="364"/>
        <v>2.4590000000000032</v>
      </c>
      <c r="AL397" s="1124">
        <f t="shared" si="364"/>
        <v>0</v>
      </c>
      <c r="AM397" s="1124">
        <f t="shared" si="364"/>
        <v>0</v>
      </c>
      <c r="AN397" s="1124">
        <f t="shared" si="364"/>
        <v>0</v>
      </c>
      <c r="AO397" s="1124">
        <f t="shared" si="364"/>
        <v>0</v>
      </c>
      <c r="AP397" s="1124">
        <f t="shared" si="364"/>
        <v>0</v>
      </c>
      <c r="AQ397" s="1124">
        <f t="shared" si="364"/>
        <v>0</v>
      </c>
      <c r="AR397" s="1124">
        <f t="shared" si="364"/>
        <v>0</v>
      </c>
      <c r="AS397" s="1124">
        <f t="shared" si="364"/>
        <v>0</v>
      </c>
      <c r="AT397" s="1124">
        <f t="shared" si="364"/>
        <v>0</v>
      </c>
      <c r="AU397" s="1124">
        <f t="shared" si="364"/>
        <v>0</v>
      </c>
      <c r="AV397" s="1124">
        <f t="shared" si="364"/>
        <v>0</v>
      </c>
      <c r="AW397" s="1124">
        <f t="shared" si="364"/>
        <v>0</v>
      </c>
      <c r="AX397" s="1124">
        <f t="shared" si="364"/>
        <v>0</v>
      </c>
      <c r="AY397" s="1124">
        <f t="shared" si="364"/>
        <v>0</v>
      </c>
      <c r="AZ397" s="1124">
        <f t="shared" si="364"/>
        <v>0</v>
      </c>
      <c r="BA397" s="1124">
        <f t="shared" si="364"/>
        <v>0</v>
      </c>
      <c r="BB397" s="1124">
        <f t="shared" si="364"/>
        <v>0</v>
      </c>
      <c r="BC397" s="1124">
        <f t="shared" si="364"/>
        <v>0</v>
      </c>
      <c r="BD397" s="1124">
        <f t="shared" si="364"/>
        <v>0</v>
      </c>
      <c r="BE397" s="1124">
        <f t="shared" si="364"/>
        <v>0</v>
      </c>
      <c r="BF397" s="1124">
        <f t="shared" si="364"/>
        <v>0</v>
      </c>
      <c r="BG397" s="1124">
        <f t="shared" si="364"/>
        <v>0</v>
      </c>
      <c r="BH397" s="1124">
        <f t="shared" si="364"/>
        <v>0</v>
      </c>
      <c r="BI397" s="1124">
        <f t="shared" si="364"/>
        <v>0</v>
      </c>
      <c r="BJ397" s="1124">
        <f t="shared" si="364"/>
        <v>0</v>
      </c>
      <c r="BK397" s="1124">
        <f t="shared" si="364"/>
        <v>0</v>
      </c>
      <c r="BL397" s="1124">
        <f t="shared" si="364"/>
        <v>0</v>
      </c>
      <c r="BM397" s="1124">
        <f t="shared" si="364"/>
        <v>0</v>
      </c>
      <c r="BN397" s="1124">
        <f t="shared" si="364"/>
        <v>0</v>
      </c>
      <c r="BO397" s="1124">
        <f t="shared" si="364"/>
        <v>0</v>
      </c>
      <c r="BP397" s="1124">
        <f t="shared" si="364"/>
        <v>0</v>
      </c>
      <c r="BQ397" s="1124">
        <f t="shared" si="364"/>
        <v>0</v>
      </c>
      <c r="BR397" s="1124">
        <f t="shared" si="364"/>
        <v>0</v>
      </c>
      <c r="BS397" s="1124">
        <f t="shared" si="364"/>
        <v>0</v>
      </c>
      <c r="BT397" s="1124">
        <f t="shared" ref="BT397:CI397" si="365">BT314+BT316-BT326-BT327</f>
        <v>0</v>
      </c>
      <c r="BU397" s="1124">
        <f t="shared" si="365"/>
        <v>0</v>
      </c>
      <c r="BV397" s="1124">
        <f t="shared" si="365"/>
        <v>0</v>
      </c>
      <c r="BW397" s="1124">
        <f t="shared" si="365"/>
        <v>0</v>
      </c>
      <c r="BX397" s="1124">
        <f t="shared" si="365"/>
        <v>0</v>
      </c>
      <c r="BY397" s="1124">
        <f t="shared" si="365"/>
        <v>0</v>
      </c>
      <c r="BZ397" s="1124">
        <f t="shared" si="365"/>
        <v>0</v>
      </c>
      <c r="CA397" s="1124">
        <f t="shared" si="365"/>
        <v>0</v>
      </c>
      <c r="CB397" s="1124">
        <f t="shared" si="365"/>
        <v>0</v>
      </c>
      <c r="CC397" s="1124">
        <f t="shared" si="365"/>
        <v>0</v>
      </c>
      <c r="CD397" s="1124">
        <f t="shared" si="365"/>
        <v>0</v>
      </c>
      <c r="CE397" s="1124">
        <f t="shared" si="365"/>
        <v>0</v>
      </c>
      <c r="CF397" s="1124">
        <f t="shared" si="365"/>
        <v>0</v>
      </c>
      <c r="CG397" s="1124">
        <f t="shared" si="365"/>
        <v>0</v>
      </c>
      <c r="CH397" s="1124">
        <f t="shared" si="365"/>
        <v>0</v>
      </c>
      <c r="CI397" s="1125">
        <f t="shared" si="365"/>
        <v>0</v>
      </c>
    </row>
    <row r="398" spans="2:87" x14ac:dyDescent="0.2">
      <c r="B398" s="1119"/>
      <c r="C398" s="1120" t="s">
        <v>148</v>
      </c>
      <c r="D398" s="1120"/>
      <c r="E398" s="1120" t="s">
        <v>141</v>
      </c>
      <c r="F398" s="1120">
        <v>2</v>
      </c>
      <c r="G398" s="1124">
        <f>G332</f>
        <v>0.9</v>
      </c>
      <c r="H398" s="1124">
        <f t="shared" ref="H398:BS398" si="366">H332</f>
        <v>0.8600000000000001</v>
      </c>
      <c r="I398" s="1124">
        <f t="shared" si="366"/>
        <v>0.81299999999999994</v>
      </c>
      <c r="J398" s="1124">
        <f t="shared" si="366"/>
        <v>1.54</v>
      </c>
      <c r="K398" s="1124">
        <f t="shared" si="366"/>
        <v>1.55</v>
      </c>
      <c r="L398" s="1124">
        <f t="shared" si="366"/>
        <v>1.415</v>
      </c>
      <c r="M398" s="1124">
        <f t="shared" si="366"/>
        <v>1.4020000000000001</v>
      </c>
      <c r="N398" s="1124">
        <f t="shared" si="366"/>
        <v>1.3900000000000001</v>
      </c>
      <c r="O398" s="1124">
        <f t="shared" si="366"/>
        <v>1.3580000000000001</v>
      </c>
      <c r="P398" s="1124">
        <f t="shared" si="366"/>
        <v>1.345</v>
      </c>
      <c r="Q398" s="1124">
        <f t="shared" si="366"/>
        <v>1.333</v>
      </c>
      <c r="R398" s="1124">
        <f t="shared" si="366"/>
        <v>1.3089999999999999</v>
      </c>
      <c r="S398" s="1124">
        <f t="shared" si="366"/>
        <v>1.284</v>
      </c>
      <c r="T398" s="1124">
        <f t="shared" si="366"/>
        <v>1.2589999999999999</v>
      </c>
      <c r="U398" s="1124">
        <f t="shared" si="366"/>
        <v>1.2350000000000001</v>
      </c>
      <c r="V398" s="1124">
        <f t="shared" si="366"/>
        <v>1.21</v>
      </c>
      <c r="W398" s="1124">
        <f t="shared" si="366"/>
        <v>1.173</v>
      </c>
      <c r="X398" s="1124">
        <f t="shared" si="366"/>
        <v>1.149</v>
      </c>
      <c r="Y398" s="1124">
        <f t="shared" si="366"/>
        <v>1.1240000000000001</v>
      </c>
      <c r="Z398" s="1124">
        <f t="shared" si="366"/>
        <v>1.099</v>
      </c>
      <c r="AA398" s="1124">
        <f t="shared" si="366"/>
        <v>1.075</v>
      </c>
      <c r="AB398" s="1124">
        <f t="shared" si="366"/>
        <v>1.038</v>
      </c>
      <c r="AC398" s="1124">
        <f t="shared" si="366"/>
        <v>1.038</v>
      </c>
      <c r="AD398" s="1124">
        <f t="shared" si="366"/>
        <v>1.026</v>
      </c>
      <c r="AE398" s="1124">
        <f t="shared" si="366"/>
        <v>1.0129999999999999</v>
      </c>
      <c r="AF398" s="1124">
        <f t="shared" si="366"/>
        <v>1.0009999999999999</v>
      </c>
      <c r="AG398" s="1124">
        <f t="shared" si="366"/>
        <v>0.97599999999999998</v>
      </c>
      <c r="AH398" s="1124">
        <f t="shared" si="366"/>
        <v>0.96400000000000008</v>
      </c>
      <c r="AI398" s="1124">
        <f t="shared" si="366"/>
        <v>0.95200000000000007</v>
      </c>
      <c r="AJ398" s="1124">
        <f t="shared" si="366"/>
        <v>0.94000000000000006</v>
      </c>
      <c r="AK398" s="1124">
        <f t="shared" si="366"/>
        <v>0.92700000000000005</v>
      </c>
      <c r="AL398" s="1124">
        <f t="shared" si="366"/>
        <v>0</v>
      </c>
      <c r="AM398" s="1124">
        <f t="shared" si="366"/>
        <v>0</v>
      </c>
      <c r="AN398" s="1124">
        <f t="shared" si="366"/>
        <v>0</v>
      </c>
      <c r="AO398" s="1124">
        <f t="shared" si="366"/>
        <v>0</v>
      </c>
      <c r="AP398" s="1124">
        <f t="shared" si="366"/>
        <v>0</v>
      </c>
      <c r="AQ398" s="1124">
        <f t="shared" si="366"/>
        <v>0</v>
      </c>
      <c r="AR398" s="1124">
        <f t="shared" si="366"/>
        <v>0</v>
      </c>
      <c r="AS398" s="1124">
        <f t="shared" si="366"/>
        <v>0</v>
      </c>
      <c r="AT398" s="1124">
        <f t="shared" si="366"/>
        <v>0</v>
      </c>
      <c r="AU398" s="1124">
        <f t="shared" si="366"/>
        <v>0</v>
      </c>
      <c r="AV398" s="1124">
        <f t="shared" si="366"/>
        <v>0</v>
      </c>
      <c r="AW398" s="1124">
        <f t="shared" si="366"/>
        <v>0</v>
      </c>
      <c r="AX398" s="1124">
        <f t="shared" si="366"/>
        <v>0</v>
      </c>
      <c r="AY398" s="1124">
        <f t="shared" si="366"/>
        <v>0</v>
      </c>
      <c r="AZ398" s="1124">
        <f t="shared" si="366"/>
        <v>0</v>
      </c>
      <c r="BA398" s="1124">
        <f t="shared" si="366"/>
        <v>0</v>
      </c>
      <c r="BB398" s="1124">
        <f t="shared" si="366"/>
        <v>0</v>
      </c>
      <c r="BC398" s="1124">
        <f t="shared" si="366"/>
        <v>0</v>
      </c>
      <c r="BD398" s="1124">
        <f t="shared" si="366"/>
        <v>0</v>
      </c>
      <c r="BE398" s="1124">
        <f t="shared" si="366"/>
        <v>0</v>
      </c>
      <c r="BF398" s="1124">
        <f t="shared" si="366"/>
        <v>0</v>
      </c>
      <c r="BG398" s="1124">
        <f t="shared" si="366"/>
        <v>0</v>
      </c>
      <c r="BH398" s="1124">
        <f t="shared" si="366"/>
        <v>0</v>
      </c>
      <c r="BI398" s="1124">
        <f t="shared" si="366"/>
        <v>0</v>
      </c>
      <c r="BJ398" s="1124">
        <f t="shared" si="366"/>
        <v>0</v>
      </c>
      <c r="BK398" s="1124">
        <f t="shared" si="366"/>
        <v>0</v>
      </c>
      <c r="BL398" s="1124">
        <f t="shared" si="366"/>
        <v>0</v>
      </c>
      <c r="BM398" s="1124">
        <f t="shared" si="366"/>
        <v>0</v>
      </c>
      <c r="BN398" s="1124">
        <f t="shared" si="366"/>
        <v>0</v>
      </c>
      <c r="BO398" s="1124">
        <f t="shared" si="366"/>
        <v>0</v>
      </c>
      <c r="BP398" s="1124">
        <f t="shared" si="366"/>
        <v>0</v>
      </c>
      <c r="BQ398" s="1124">
        <f t="shared" si="366"/>
        <v>0</v>
      </c>
      <c r="BR398" s="1124">
        <f t="shared" si="366"/>
        <v>0</v>
      </c>
      <c r="BS398" s="1124">
        <f t="shared" si="366"/>
        <v>0</v>
      </c>
      <c r="BT398" s="1124">
        <f t="shared" ref="BT398:CI398" si="367">BT332</f>
        <v>0</v>
      </c>
      <c r="BU398" s="1124">
        <f t="shared" si="367"/>
        <v>0</v>
      </c>
      <c r="BV398" s="1124">
        <f t="shared" si="367"/>
        <v>0</v>
      </c>
      <c r="BW398" s="1124">
        <f t="shared" si="367"/>
        <v>0</v>
      </c>
      <c r="BX398" s="1124">
        <f t="shared" si="367"/>
        <v>0</v>
      </c>
      <c r="BY398" s="1124">
        <f t="shared" si="367"/>
        <v>0</v>
      </c>
      <c r="BZ398" s="1124">
        <f t="shared" si="367"/>
        <v>0</v>
      </c>
      <c r="CA398" s="1124">
        <f t="shared" si="367"/>
        <v>0</v>
      </c>
      <c r="CB398" s="1124">
        <f t="shared" si="367"/>
        <v>0</v>
      </c>
      <c r="CC398" s="1124">
        <f t="shared" si="367"/>
        <v>0</v>
      </c>
      <c r="CD398" s="1124">
        <f t="shared" si="367"/>
        <v>0</v>
      </c>
      <c r="CE398" s="1124">
        <f t="shared" si="367"/>
        <v>0</v>
      </c>
      <c r="CF398" s="1124">
        <f t="shared" si="367"/>
        <v>0</v>
      </c>
      <c r="CG398" s="1124">
        <f t="shared" si="367"/>
        <v>0</v>
      </c>
      <c r="CH398" s="1124">
        <f t="shared" si="367"/>
        <v>0</v>
      </c>
      <c r="CI398" s="1125">
        <f t="shared" si="367"/>
        <v>0</v>
      </c>
    </row>
    <row r="399" spans="2:87" x14ac:dyDescent="0.2">
      <c r="B399" s="1119"/>
      <c r="C399" s="1120" t="s">
        <v>696</v>
      </c>
      <c r="D399" s="1120"/>
      <c r="E399" s="1120" t="s">
        <v>141</v>
      </c>
      <c r="F399" s="1120">
        <v>2</v>
      </c>
      <c r="G399" s="1124">
        <f>G356-SUM(G395:G398)</f>
        <v>9.9999999999988987E-3</v>
      </c>
      <c r="H399" s="1124">
        <f t="shared" ref="H399:BS399" si="368">H356-SUM(H395:H398)</f>
        <v>9.9999999999988987E-3</v>
      </c>
      <c r="I399" s="1124">
        <f t="shared" si="368"/>
        <v>1.000000000000334E-3</v>
      </c>
      <c r="J399" s="1124">
        <f t="shared" si="368"/>
        <v>1.1999999999999567E-2</v>
      </c>
      <c r="K399" s="1124">
        <f t="shared" si="368"/>
        <v>3.6999999999999922E-2</v>
      </c>
      <c r="L399" s="1124">
        <f t="shared" si="368"/>
        <v>1.1999999999999567E-2</v>
      </c>
      <c r="M399" s="1124">
        <f t="shared" si="368"/>
        <v>1.2000000000000455E-2</v>
      </c>
      <c r="N399" s="1124">
        <f t="shared" si="368"/>
        <v>1.1999999999998678E-2</v>
      </c>
      <c r="O399" s="1124">
        <f t="shared" si="368"/>
        <v>3.6999999999999922E-2</v>
      </c>
      <c r="P399" s="1124">
        <f t="shared" si="368"/>
        <v>3.6999999999999922E-2</v>
      </c>
      <c r="Q399" s="1124">
        <f t="shared" si="368"/>
        <v>1.1999999999999567E-2</v>
      </c>
      <c r="R399" s="1124">
        <f t="shared" si="368"/>
        <v>2.6999999999999247E-2</v>
      </c>
      <c r="S399" s="1124">
        <f t="shared" si="368"/>
        <v>1.1999999999999567E-2</v>
      </c>
      <c r="T399" s="1124">
        <f t="shared" si="368"/>
        <v>3.6999999999999922E-2</v>
      </c>
      <c r="U399" s="1124">
        <f t="shared" si="368"/>
        <v>1.2000000000000455E-2</v>
      </c>
      <c r="V399" s="1124">
        <f t="shared" si="368"/>
        <v>1.1999999999999567E-2</v>
      </c>
      <c r="W399" s="1124">
        <f t="shared" si="368"/>
        <v>1.1999999999999567E-2</v>
      </c>
      <c r="X399" s="1124">
        <f t="shared" si="368"/>
        <v>3.6999999999999922E-2</v>
      </c>
      <c r="Y399" s="1124">
        <f t="shared" si="368"/>
        <v>3.6999999999999922E-2</v>
      </c>
      <c r="Z399" s="1124">
        <f t="shared" si="368"/>
        <v>1.2000000000000455E-2</v>
      </c>
      <c r="AA399" s="1124">
        <f t="shared" si="368"/>
        <v>2.7000000000000135E-2</v>
      </c>
      <c r="AB399" s="1124">
        <f t="shared" si="368"/>
        <v>1.2000000000000455E-2</v>
      </c>
      <c r="AC399" s="1124">
        <f t="shared" si="368"/>
        <v>3.6999999999999922E-2</v>
      </c>
      <c r="AD399" s="1124">
        <f t="shared" si="368"/>
        <v>1.1999999999999567E-2</v>
      </c>
      <c r="AE399" s="1124">
        <f t="shared" si="368"/>
        <v>1.1999999999999567E-2</v>
      </c>
      <c r="AF399" s="1124">
        <f t="shared" si="368"/>
        <v>1.1999999999999567E-2</v>
      </c>
      <c r="AG399" s="1124">
        <f t="shared" si="368"/>
        <v>1.1999999999999567E-2</v>
      </c>
      <c r="AH399" s="1124">
        <f t="shared" si="368"/>
        <v>3.6999999999999034E-2</v>
      </c>
      <c r="AI399" s="1124">
        <f t="shared" si="368"/>
        <v>3.6999999999999922E-2</v>
      </c>
      <c r="AJ399" s="1124">
        <f t="shared" si="368"/>
        <v>1.1999999999999567E-2</v>
      </c>
      <c r="AK399" s="1124">
        <f t="shared" si="368"/>
        <v>2.7000000000000135E-2</v>
      </c>
      <c r="AL399" s="1124">
        <f t="shared" si="368"/>
        <v>0</v>
      </c>
      <c r="AM399" s="1124">
        <f t="shared" si="368"/>
        <v>0</v>
      </c>
      <c r="AN399" s="1124">
        <f t="shared" si="368"/>
        <v>0</v>
      </c>
      <c r="AO399" s="1124">
        <f t="shared" si="368"/>
        <v>0</v>
      </c>
      <c r="AP399" s="1124">
        <f t="shared" si="368"/>
        <v>0</v>
      </c>
      <c r="AQ399" s="1124">
        <f t="shared" si="368"/>
        <v>0</v>
      </c>
      <c r="AR399" s="1124">
        <f t="shared" si="368"/>
        <v>0</v>
      </c>
      <c r="AS399" s="1124">
        <f t="shared" si="368"/>
        <v>0</v>
      </c>
      <c r="AT399" s="1124">
        <f t="shared" si="368"/>
        <v>0</v>
      </c>
      <c r="AU399" s="1124">
        <f t="shared" si="368"/>
        <v>0</v>
      </c>
      <c r="AV399" s="1124">
        <f t="shared" si="368"/>
        <v>0</v>
      </c>
      <c r="AW399" s="1124">
        <f t="shared" si="368"/>
        <v>0</v>
      </c>
      <c r="AX399" s="1124">
        <f t="shared" si="368"/>
        <v>0</v>
      </c>
      <c r="AY399" s="1124">
        <f t="shared" si="368"/>
        <v>0</v>
      </c>
      <c r="AZ399" s="1124">
        <f t="shared" si="368"/>
        <v>0</v>
      </c>
      <c r="BA399" s="1124">
        <f t="shared" si="368"/>
        <v>0</v>
      </c>
      <c r="BB399" s="1124">
        <f t="shared" si="368"/>
        <v>0</v>
      </c>
      <c r="BC399" s="1124">
        <f t="shared" si="368"/>
        <v>0</v>
      </c>
      <c r="BD399" s="1124">
        <f t="shared" si="368"/>
        <v>0</v>
      </c>
      <c r="BE399" s="1124">
        <f t="shared" si="368"/>
        <v>0</v>
      </c>
      <c r="BF399" s="1124">
        <f t="shared" si="368"/>
        <v>0</v>
      </c>
      <c r="BG399" s="1124">
        <f t="shared" si="368"/>
        <v>0</v>
      </c>
      <c r="BH399" s="1124">
        <f t="shared" si="368"/>
        <v>0</v>
      </c>
      <c r="BI399" s="1124">
        <f t="shared" si="368"/>
        <v>0</v>
      </c>
      <c r="BJ399" s="1124">
        <f t="shared" si="368"/>
        <v>0</v>
      </c>
      <c r="BK399" s="1124">
        <f t="shared" si="368"/>
        <v>0</v>
      </c>
      <c r="BL399" s="1124">
        <f t="shared" si="368"/>
        <v>0</v>
      </c>
      <c r="BM399" s="1124">
        <f t="shared" si="368"/>
        <v>0</v>
      </c>
      <c r="BN399" s="1124">
        <f t="shared" si="368"/>
        <v>0</v>
      </c>
      <c r="BO399" s="1124">
        <f t="shared" si="368"/>
        <v>0</v>
      </c>
      <c r="BP399" s="1124">
        <f t="shared" si="368"/>
        <v>0</v>
      </c>
      <c r="BQ399" s="1124">
        <f t="shared" si="368"/>
        <v>0</v>
      </c>
      <c r="BR399" s="1124">
        <f t="shared" si="368"/>
        <v>0</v>
      </c>
      <c r="BS399" s="1124">
        <f t="shared" si="368"/>
        <v>0</v>
      </c>
      <c r="BT399" s="1124">
        <f t="shared" ref="BT399:CI399" si="369">BT356-SUM(BT395:BT398)</f>
        <v>0</v>
      </c>
      <c r="BU399" s="1124">
        <f t="shared" si="369"/>
        <v>0</v>
      </c>
      <c r="BV399" s="1124">
        <f t="shared" si="369"/>
        <v>0</v>
      </c>
      <c r="BW399" s="1124">
        <f t="shared" si="369"/>
        <v>0</v>
      </c>
      <c r="BX399" s="1124">
        <f t="shared" si="369"/>
        <v>0</v>
      </c>
      <c r="BY399" s="1124">
        <f t="shared" si="369"/>
        <v>0</v>
      </c>
      <c r="BZ399" s="1124">
        <f t="shared" si="369"/>
        <v>0</v>
      </c>
      <c r="CA399" s="1124">
        <f t="shared" si="369"/>
        <v>0</v>
      </c>
      <c r="CB399" s="1124">
        <f t="shared" si="369"/>
        <v>0</v>
      </c>
      <c r="CC399" s="1124">
        <f t="shared" si="369"/>
        <v>0</v>
      </c>
      <c r="CD399" s="1124">
        <f t="shared" si="369"/>
        <v>0</v>
      </c>
      <c r="CE399" s="1124">
        <f t="shared" si="369"/>
        <v>0</v>
      </c>
      <c r="CF399" s="1124">
        <f t="shared" si="369"/>
        <v>0</v>
      </c>
      <c r="CG399" s="1124">
        <f t="shared" si="369"/>
        <v>0</v>
      </c>
      <c r="CH399" s="1124">
        <f t="shared" si="369"/>
        <v>0</v>
      </c>
      <c r="CI399" s="1125">
        <f t="shared" si="369"/>
        <v>0</v>
      </c>
    </row>
    <row r="400" spans="2:87" x14ac:dyDescent="0.2">
      <c r="B400" s="1119"/>
      <c r="C400" s="1120" t="s">
        <v>697</v>
      </c>
      <c r="D400" s="1120"/>
      <c r="E400" s="1120" t="s">
        <v>141</v>
      </c>
      <c r="F400" s="1120">
        <v>2</v>
      </c>
      <c r="G400" s="1124">
        <f>G313</f>
        <v>7.1</v>
      </c>
      <c r="H400" s="1124">
        <f t="shared" ref="H400:BS400" si="370">H313</f>
        <v>6.7700000000000014</v>
      </c>
      <c r="I400" s="1124">
        <f t="shared" si="370"/>
        <v>7.24</v>
      </c>
      <c r="J400" s="1124">
        <f t="shared" si="370"/>
        <v>7.1438999999999995</v>
      </c>
      <c r="K400" s="1124">
        <f t="shared" si="370"/>
        <v>7.1358999999999995</v>
      </c>
      <c r="L400" s="1124">
        <f t="shared" si="370"/>
        <v>7.1278999999999995</v>
      </c>
      <c r="M400" s="1124">
        <f t="shared" si="370"/>
        <v>5.6199000000000003</v>
      </c>
      <c r="N400" s="1124">
        <f t="shared" si="370"/>
        <v>5.6119000000000003</v>
      </c>
      <c r="O400" s="1124">
        <f t="shared" si="370"/>
        <v>5.6039000000000003</v>
      </c>
      <c r="P400" s="1124">
        <f t="shared" si="370"/>
        <v>5.5959000000000003</v>
      </c>
      <c r="Q400" s="1124">
        <f t="shared" si="370"/>
        <v>5.5879000000000003</v>
      </c>
      <c r="R400" s="1124">
        <f t="shared" si="370"/>
        <v>4.7399000000000004</v>
      </c>
      <c r="S400" s="1124">
        <f t="shared" si="370"/>
        <v>4.7319000000000004</v>
      </c>
      <c r="T400" s="1124">
        <f t="shared" si="370"/>
        <v>4.7239000000000004</v>
      </c>
      <c r="U400" s="1124">
        <f t="shared" si="370"/>
        <v>4.7159000000000004</v>
      </c>
      <c r="V400" s="1124">
        <f t="shared" si="370"/>
        <v>4.7079000000000004</v>
      </c>
      <c r="W400" s="1124">
        <f t="shared" si="370"/>
        <v>4.6999000000000004</v>
      </c>
      <c r="X400" s="1124">
        <f t="shared" si="370"/>
        <v>4.6919000000000004</v>
      </c>
      <c r="Y400" s="1124">
        <f t="shared" si="370"/>
        <v>4.6839000000000004</v>
      </c>
      <c r="Z400" s="1124">
        <f t="shared" si="370"/>
        <v>4.6759000000000004</v>
      </c>
      <c r="AA400" s="1124">
        <f t="shared" si="370"/>
        <v>4.6679000000000004</v>
      </c>
      <c r="AB400" s="1124">
        <f t="shared" si="370"/>
        <v>4.6599000000000004</v>
      </c>
      <c r="AC400" s="1124">
        <f t="shared" si="370"/>
        <v>4.6519000000000004</v>
      </c>
      <c r="AD400" s="1124">
        <f t="shared" si="370"/>
        <v>4.6439000000000004</v>
      </c>
      <c r="AE400" s="1124">
        <f t="shared" si="370"/>
        <v>4.6359000000000004</v>
      </c>
      <c r="AF400" s="1124">
        <f t="shared" si="370"/>
        <v>4.6279000000000003</v>
      </c>
      <c r="AG400" s="1124">
        <f t="shared" si="370"/>
        <v>4.6199000000000003</v>
      </c>
      <c r="AH400" s="1124">
        <f t="shared" si="370"/>
        <v>4.6119000000000003</v>
      </c>
      <c r="AI400" s="1124">
        <f t="shared" si="370"/>
        <v>4.6039000000000003</v>
      </c>
      <c r="AJ400" s="1124">
        <f t="shared" si="370"/>
        <v>4.5959000000000003</v>
      </c>
      <c r="AK400" s="1124">
        <f t="shared" si="370"/>
        <v>4.5879000000000003</v>
      </c>
      <c r="AL400" s="1124">
        <f t="shared" si="370"/>
        <v>0</v>
      </c>
      <c r="AM400" s="1124">
        <f t="shared" si="370"/>
        <v>0</v>
      </c>
      <c r="AN400" s="1124">
        <f t="shared" si="370"/>
        <v>0</v>
      </c>
      <c r="AO400" s="1124">
        <f t="shared" si="370"/>
        <v>0</v>
      </c>
      <c r="AP400" s="1124">
        <f t="shared" si="370"/>
        <v>0</v>
      </c>
      <c r="AQ400" s="1124">
        <f t="shared" si="370"/>
        <v>0</v>
      </c>
      <c r="AR400" s="1124">
        <f t="shared" si="370"/>
        <v>0</v>
      </c>
      <c r="AS400" s="1124">
        <f t="shared" si="370"/>
        <v>0</v>
      </c>
      <c r="AT400" s="1124">
        <f t="shared" si="370"/>
        <v>0</v>
      </c>
      <c r="AU400" s="1124">
        <f t="shared" si="370"/>
        <v>0</v>
      </c>
      <c r="AV400" s="1124">
        <f t="shared" si="370"/>
        <v>0</v>
      </c>
      <c r="AW400" s="1124">
        <f t="shared" si="370"/>
        <v>0</v>
      </c>
      <c r="AX400" s="1124">
        <f t="shared" si="370"/>
        <v>0</v>
      </c>
      <c r="AY400" s="1124">
        <f t="shared" si="370"/>
        <v>0</v>
      </c>
      <c r="AZ400" s="1124">
        <f t="shared" si="370"/>
        <v>0</v>
      </c>
      <c r="BA400" s="1124">
        <f t="shared" si="370"/>
        <v>0</v>
      </c>
      <c r="BB400" s="1124">
        <f t="shared" si="370"/>
        <v>0</v>
      </c>
      <c r="BC400" s="1124">
        <f t="shared" si="370"/>
        <v>0</v>
      </c>
      <c r="BD400" s="1124">
        <f t="shared" si="370"/>
        <v>0</v>
      </c>
      <c r="BE400" s="1124">
        <f t="shared" si="370"/>
        <v>0</v>
      </c>
      <c r="BF400" s="1124">
        <f t="shared" si="370"/>
        <v>0</v>
      </c>
      <c r="BG400" s="1124">
        <f t="shared" si="370"/>
        <v>0</v>
      </c>
      <c r="BH400" s="1124">
        <f t="shared" si="370"/>
        <v>0</v>
      </c>
      <c r="BI400" s="1124">
        <f t="shared" si="370"/>
        <v>0</v>
      </c>
      <c r="BJ400" s="1124">
        <f t="shared" si="370"/>
        <v>0</v>
      </c>
      <c r="BK400" s="1124">
        <f t="shared" si="370"/>
        <v>0</v>
      </c>
      <c r="BL400" s="1124">
        <f t="shared" si="370"/>
        <v>0</v>
      </c>
      <c r="BM400" s="1124">
        <f t="shared" si="370"/>
        <v>0</v>
      </c>
      <c r="BN400" s="1124">
        <f t="shared" si="370"/>
        <v>0</v>
      </c>
      <c r="BO400" s="1124">
        <f t="shared" si="370"/>
        <v>0</v>
      </c>
      <c r="BP400" s="1124">
        <f t="shared" si="370"/>
        <v>0</v>
      </c>
      <c r="BQ400" s="1124">
        <f t="shared" si="370"/>
        <v>0</v>
      </c>
      <c r="BR400" s="1124">
        <f t="shared" si="370"/>
        <v>0</v>
      </c>
      <c r="BS400" s="1124">
        <f t="shared" si="370"/>
        <v>0</v>
      </c>
      <c r="BT400" s="1124">
        <f t="shared" ref="BT400:CI400" si="371">BT313</f>
        <v>0</v>
      </c>
      <c r="BU400" s="1124">
        <f t="shared" si="371"/>
        <v>0</v>
      </c>
      <c r="BV400" s="1124">
        <f t="shared" si="371"/>
        <v>0</v>
      </c>
      <c r="BW400" s="1124">
        <f t="shared" si="371"/>
        <v>0</v>
      </c>
      <c r="BX400" s="1124">
        <f t="shared" si="371"/>
        <v>0</v>
      </c>
      <c r="BY400" s="1124">
        <f t="shared" si="371"/>
        <v>0</v>
      </c>
      <c r="BZ400" s="1124">
        <f t="shared" si="371"/>
        <v>0</v>
      </c>
      <c r="CA400" s="1124">
        <f t="shared" si="371"/>
        <v>0</v>
      </c>
      <c r="CB400" s="1124">
        <f t="shared" si="371"/>
        <v>0</v>
      </c>
      <c r="CC400" s="1124">
        <f t="shared" si="371"/>
        <v>0</v>
      </c>
      <c r="CD400" s="1124">
        <f t="shared" si="371"/>
        <v>0</v>
      </c>
      <c r="CE400" s="1124">
        <f t="shared" si="371"/>
        <v>0</v>
      </c>
      <c r="CF400" s="1124">
        <f t="shared" si="371"/>
        <v>0</v>
      </c>
      <c r="CG400" s="1124">
        <f t="shared" si="371"/>
        <v>0</v>
      </c>
      <c r="CH400" s="1124">
        <f t="shared" si="371"/>
        <v>0</v>
      </c>
      <c r="CI400" s="1125">
        <f t="shared" si="371"/>
        <v>0</v>
      </c>
    </row>
    <row r="401" spans="2:87" x14ac:dyDescent="0.2">
      <c r="B401" s="1119"/>
      <c r="C401" s="1120" t="s">
        <v>698</v>
      </c>
      <c r="D401" s="1120"/>
      <c r="E401" s="1120" t="s">
        <v>141</v>
      </c>
      <c r="F401" s="1120">
        <v>2</v>
      </c>
      <c r="G401" s="1124">
        <f>SUM(G395:G399)+G359</f>
        <v>4.93</v>
      </c>
      <c r="H401" s="1124">
        <f t="shared" ref="H401:BS401" si="372">SUM(H395:H399)+H359</f>
        <v>4.22</v>
      </c>
      <c r="I401" s="1124">
        <f t="shared" si="372"/>
        <v>4.1879999999999997</v>
      </c>
      <c r="J401" s="1124">
        <f t="shared" si="372"/>
        <v>5.7119999999999997</v>
      </c>
      <c r="K401" s="1124">
        <f t="shared" si="372"/>
        <v>5.3</v>
      </c>
      <c r="L401" s="1124">
        <f t="shared" si="372"/>
        <v>5.0360000000000005</v>
      </c>
      <c r="M401" s="1124">
        <f t="shared" si="372"/>
        <v>5.0590000000000011</v>
      </c>
      <c r="N401" s="1124">
        <f t="shared" si="372"/>
        <v>5.0730000000000004</v>
      </c>
      <c r="O401" s="1124">
        <f t="shared" si="372"/>
        <v>5.1519999999999992</v>
      </c>
      <c r="P401" s="1124">
        <f t="shared" si="372"/>
        <v>5.1449999999999996</v>
      </c>
      <c r="Q401" s="1124">
        <f t="shared" si="372"/>
        <v>5.1139999999999999</v>
      </c>
      <c r="R401" s="1124">
        <f t="shared" si="372"/>
        <v>5.1109999999999998</v>
      </c>
      <c r="S401" s="1124">
        <f t="shared" si="372"/>
        <v>5.0870000000000006</v>
      </c>
      <c r="T401" s="1124">
        <f t="shared" si="372"/>
        <v>5.1430000000000016</v>
      </c>
      <c r="U401" s="1124">
        <f t="shared" si="372"/>
        <v>5.1000000000000023</v>
      </c>
      <c r="V401" s="1124">
        <f t="shared" si="372"/>
        <v>5.091000000000002</v>
      </c>
      <c r="W401" s="1124">
        <f t="shared" si="372"/>
        <v>5.0500000000000016</v>
      </c>
      <c r="X401" s="1124">
        <f t="shared" si="372"/>
        <v>5.0570000000000022</v>
      </c>
      <c r="Y401" s="1124">
        <f t="shared" si="372"/>
        <v>5.0480000000000018</v>
      </c>
      <c r="Z401" s="1124">
        <f t="shared" si="372"/>
        <v>5.0040000000000022</v>
      </c>
      <c r="AA401" s="1124">
        <f t="shared" si="372"/>
        <v>5.0010000000000021</v>
      </c>
      <c r="AB401" s="1124">
        <f t="shared" si="372"/>
        <v>5.0350000000000019</v>
      </c>
      <c r="AC401" s="1124">
        <f t="shared" si="372"/>
        <v>5.0760000000000023</v>
      </c>
      <c r="AD401" s="1124">
        <f t="shared" si="372"/>
        <v>5.0450000000000017</v>
      </c>
      <c r="AE401" s="1124">
        <f t="shared" si="372"/>
        <v>5.038000000000002</v>
      </c>
      <c r="AF401" s="1124">
        <f t="shared" si="372"/>
        <v>5.0420000000000016</v>
      </c>
      <c r="AG401" s="1124">
        <f t="shared" si="372"/>
        <v>5.0230000000000032</v>
      </c>
      <c r="AH401" s="1124">
        <f t="shared" si="372"/>
        <v>5.0420000000000016</v>
      </c>
      <c r="AI401" s="1124">
        <f t="shared" si="372"/>
        <v>5.0460000000000029</v>
      </c>
      <c r="AJ401" s="1124">
        <f t="shared" si="372"/>
        <v>5.0150000000000023</v>
      </c>
      <c r="AK401" s="1124">
        <f t="shared" si="372"/>
        <v>5.0230000000000032</v>
      </c>
      <c r="AL401" s="1124">
        <f t="shared" si="372"/>
        <v>0</v>
      </c>
      <c r="AM401" s="1124">
        <f t="shared" si="372"/>
        <v>0</v>
      </c>
      <c r="AN401" s="1124">
        <f t="shared" si="372"/>
        <v>0</v>
      </c>
      <c r="AO401" s="1124">
        <f t="shared" si="372"/>
        <v>0</v>
      </c>
      <c r="AP401" s="1124">
        <f t="shared" si="372"/>
        <v>0</v>
      </c>
      <c r="AQ401" s="1124">
        <f t="shared" si="372"/>
        <v>0</v>
      </c>
      <c r="AR401" s="1124">
        <f t="shared" si="372"/>
        <v>0</v>
      </c>
      <c r="AS401" s="1124">
        <f t="shared" si="372"/>
        <v>0</v>
      </c>
      <c r="AT401" s="1124">
        <f t="shared" si="372"/>
        <v>0</v>
      </c>
      <c r="AU401" s="1124">
        <f t="shared" si="372"/>
        <v>0</v>
      </c>
      <c r="AV401" s="1124">
        <f t="shared" si="372"/>
        <v>0</v>
      </c>
      <c r="AW401" s="1124">
        <f t="shared" si="372"/>
        <v>0</v>
      </c>
      <c r="AX401" s="1124">
        <f t="shared" si="372"/>
        <v>0</v>
      </c>
      <c r="AY401" s="1124">
        <f t="shared" si="372"/>
        <v>0</v>
      </c>
      <c r="AZ401" s="1124">
        <f t="shared" si="372"/>
        <v>0</v>
      </c>
      <c r="BA401" s="1124">
        <f t="shared" si="372"/>
        <v>0</v>
      </c>
      <c r="BB401" s="1124">
        <f t="shared" si="372"/>
        <v>0</v>
      </c>
      <c r="BC401" s="1124">
        <f t="shared" si="372"/>
        <v>0</v>
      </c>
      <c r="BD401" s="1124">
        <f t="shared" si="372"/>
        <v>0</v>
      </c>
      <c r="BE401" s="1124">
        <f t="shared" si="372"/>
        <v>0</v>
      </c>
      <c r="BF401" s="1124">
        <f t="shared" si="372"/>
        <v>0</v>
      </c>
      <c r="BG401" s="1124">
        <f t="shared" si="372"/>
        <v>0</v>
      </c>
      <c r="BH401" s="1124">
        <f t="shared" si="372"/>
        <v>0</v>
      </c>
      <c r="BI401" s="1124">
        <f t="shared" si="372"/>
        <v>0</v>
      </c>
      <c r="BJ401" s="1124">
        <f t="shared" si="372"/>
        <v>0</v>
      </c>
      <c r="BK401" s="1124">
        <f t="shared" si="372"/>
        <v>0</v>
      </c>
      <c r="BL401" s="1124">
        <f t="shared" si="372"/>
        <v>0</v>
      </c>
      <c r="BM401" s="1124">
        <f t="shared" si="372"/>
        <v>0</v>
      </c>
      <c r="BN401" s="1124">
        <f t="shared" si="372"/>
        <v>0</v>
      </c>
      <c r="BO401" s="1124">
        <f t="shared" si="372"/>
        <v>0</v>
      </c>
      <c r="BP401" s="1124">
        <f t="shared" si="372"/>
        <v>0</v>
      </c>
      <c r="BQ401" s="1124">
        <f t="shared" si="372"/>
        <v>0</v>
      </c>
      <c r="BR401" s="1124">
        <f t="shared" si="372"/>
        <v>0</v>
      </c>
      <c r="BS401" s="1124">
        <f t="shared" si="372"/>
        <v>0</v>
      </c>
      <c r="BT401" s="1124">
        <f t="shared" ref="BT401:CI401" si="373">SUM(BT395:BT399)+BT359</f>
        <v>0</v>
      </c>
      <c r="BU401" s="1124">
        <f t="shared" si="373"/>
        <v>0</v>
      </c>
      <c r="BV401" s="1124">
        <f t="shared" si="373"/>
        <v>0</v>
      </c>
      <c r="BW401" s="1124">
        <f t="shared" si="373"/>
        <v>0</v>
      </c>
      <c r="BX401" s="1124">
        <f t="shared" si="373"/>
        <v>0</v>
      </c>
      <c r="BY401" s="1124">
        <f t="shared" si="373"/>
        <v>0</v>
      </c>
      <c r="BZ401" s="1124">
        <f t="shared" si="373"/>
        <v>0</v>
      </c>
      <c r="CA401" s="1124">
        <f t="shared" si="373"/>
        <v>0</v>
      </c>
      <c r="CB401" s="1124">
        <f t="shared" si="373"/>
        <v>0</v>
      </c>
      <c r="CC401" s="1124">
        <f t="shared" si="373"/>
        <v>0</v>
      </c>
      <c r="CD401" s="1124">
        <f t="shared" si="373"/>
        <v>0</v>
      </c>
      <c r="CE401" s="1124">
        <f t="shared" si="373"/>
        <v>0</v>
      </c>
      <c r="CF401" s="1124">
        <f t="shared" si="373"/>
        <v>0</v>
      </c>
      <c r="CG401" s="1124">
        <f t="shared" si="373"/>
        <v>0</v>
      </c>
      <c r="CH401" s="1124">
        <f t="shared" si="373"/>
        <v>0</v>
      </c>
      <c r="CI401" s="1125">
        <f t="shared" si="373"/>
        <v>0</v>
      </c>
    </row>
    <row r="402" spans="2:87" ht="15" thickBot="1" x14ac:dyDescent="0.25">
      <c r="B402" s="1126"/>
      <c r="C402" s="1127"/>
      <c r="D402" s="1127"/>
      <c r="E402" s="1127"/>
      <c r="F402" s="1127"/>
      <c r="G402" s="1127"/>
      <c r="H402" s="1127"/>
      <c r="I402" s="1127"/>
      <c r="J402" s="1127"/>
      <c r="K402" s="1127"/>
      <c r="L402" s="1127"/>
      <c r="M402" s="1127"/>
      <c r="N402" s="1127"/>
      <c r="O402" s="1127"/>
      <c r="P402" s="1127"/>
      <c r="Q402" s="1127"/>
      <c r="R402" s="1127"/>
      <c r="S402" s="1127"/>
      <c r="T402" s="1127"/>
      <c r="U402" s="1127"/>
      <c r="V402" s="1127"/>
      <c r="W402" s="1127"/>
      <c r="X402" s="1127"/>
      <c r="Y402" s="1127"/>
      <c r="Z402" s="1127"/>
      <c r="AA402" s="1127"/>
      <c r="AB402" s="1127"/>
      <c r="AC402" s="1127"/>
      <c r="AD402" s="1127"/>
      <c r="AE402" s="1127"/>
      <c r="AF402" s="1127"/>
      <c r="AG402" s="1127"/>
      <c r="AH402" s="1127"/>
      <c r="AI402" s="1127"/>
      <c r="AJ402" s="1127"/>
      <c r="AK402" s="1127"/>
      <c r="AL402" s="1127"/>
      <c r="AM402" s="1127"/>
      <c r="AN402" s="1127"/>
      <c r="AO402" s="1127"/>
      <c r="AP402" s="1127"/>
      <c r="AQ402" s="1127"/>
      <c r="AR402" s="1127"/>
      <c r="AS402" s="1127"/>
      <c r="AT402" s="1127"/>
      <c r="AU402" s="1127"/>
      <c r="AV402" s="1127"/>
      <c r="AW402" s="1127"/>
      <c r="AX402" s="1127"/>
      <c r="AY402" s="1127"/>
      <c r="AZ402" s="1127"/>
      <c r="BA402" s="1127"/>
      <c r="BB402" s="1127"/>
      <c r="BC402" s="1127"/>
      <c r="BD402" s="1127"/>
      <c r="BE402" s="1127"/>
      <c r="BF402" s="1127"/>
      <c r="BG402" s="1127"/>
      <c r="BH402" s="1127"/>
      <c r="BI402" s="1127"/>
      <c r="BJ402" s="1127"/>
      <c r="BK402" s="1127"/>
      <c r="BL402" s="1127"/>
      <c r="BM402" s="1127"/>
      <c r="BN402" s="1127"/>
      <c r="BO402" s="1127"/>
      <c r="BP402" s="1127"/>
      <c r="BQ402" s="1127"/>
      <c r="BR402" s="1127"/>
      <c r="BS402" s="1127"/>
      <c r="BT402" s="1127"/>
      <c r="BU402" s="1127"/>
      <c r="BV402" s="1127"/>
      <c r="BW402" s="1127"/>
      <c r="BX402" s="1127"/>
      <c r="BY402" s="1127"/>
      <c r="BZ402" s="1127"/>
      <c r="CA402" s="1127"/>
      <c r="CB402" s="1127"/>
      <c r="CC402" s="1127"/>
      <c r="CD402" s="1127"/>
      <c r="CE402" s="1127"/>
      <c r="CF402" s="1127"/>
      <c r="CG402" s="1127"/>
      <c r="CH402" s="1127"/>
      <c r="CI402" s="1128"/>
    </row>
  </sheetData>
  <conditionalFormatting sqref="C33:C38 B118:E119 B112:E112 B278:E279 B276:E276 B97:E98 B95:E95">
    <cfRule type="expression" dxfId="1362" priority="171">
      <formula>"error.type(c3)=5"</formula>
    </cfRule>
    <cfRule type="expression" dxfId="1361" priority="172">
      <formula>ERROR.TYPE(B33)=2</formula>
    </cfRule>
    <cfRule type="expression" dxfId="1360" priority="173">
      <formula>ISNA(B33)</formula>
    </cfRule>
  </conditionalFormatting>
  <conditionalFormatting sqref="C39">
    <cfRule type="expression" dxfId="1359" priority="168">
      <formula>"error.type(c3)=5"</formula>
    </cfRule>
    <cfRule type="expression" dxfId="1358" priority="169">
      <formula>ERROR.TYPE(C39)=2</formula>
    </cfRule>
    <cfRule type="expression" dxfId="1357" priority="170">
      <formula>ISNA(C39)</formula>
    </cfRule>
  </conditionalFormatting>
  <conditionalFormatting sqref="C45:C49">
    <cfRule type="expression" dxfId="1356" priority="165">
      <formula>"error.type(c3)=5"</formula>
    </cfRule>
    <cfRule type="expression" dxfId="1355" priority="166">
      <formula>ERROR.TYPE(C45)=2</formula>
    </cfRule>
    <cfRule type="expression" dxfId="1354" priority="167">
      <formula>ISNA(C45)</formula>
    </cfRule>
  </conditionalFormatting>
  <conditionalFormatting sqref="C56:C58">
    <cfRule type="expression" dxfId="1353" priority="162">
      <formula>"error.type(c3)=5"</formula>
    </cfRule>
    <cfRule type="expression" dxfId="1352" priority="163">
      <formula>ERROR.TYPE(C56)=2</formula>
    </cfRule>
    <cfRule type="expression" dxfId="1351" priority="164">
      <formula>ISNA(C56)</formula>
    </cfRule>
  </conditionalFormatting>
  <conditionalFormatting sqref="C59">
    <cfRule type="expression" dxfId="1350" priority="159">
      <formula>"error.type(c3)=5"</formula>
    </cfRule>
    <cfRule type="expression" dxfId="1349" priority="160">
      <formula>ERROR.TYPE(C59)=2</formula>
    </cfRule>
    <cfRule type="expression" dxfId="1348" priority="161">
      <formula>ISNA(C59)</formula>
    </cfRule>
  </conditionalFormatting>
  <conditionalFormatting sqref="C64">
    <cfRule type="expression" dxfId="1347" priority="156">
      <formula>"error.type(c3)=5"</formula>
    </cfRule>
    <cfRule type="expression" dxfId="1346" priority="157">
      <formula>ERROR.TYPE(C64)=2</formula>
    </cfRule>
    <cfRule type="expression" dxfId="1345" priority="158">
      <formula>ISNA(C64)</formula>
    </cfRule>
  </conditionalFormatting>
  <conditionalFormatting sqref="C78">
    <cfRule type="expression" dxfId="1344" priority="153">
      <formula>"error.type(c3)=5"</formula>
    </cfRule>
    <cfRule type="expression" dxfId="1343" priority="154">
      <formula>ERROR.TYPE(C78)=2</formula>
    </cfRule>
    <cfRule type="expression" dxfId="1342" priority="155">
      <formula>ISNA(C78)</formula>
    </cfRule>
  </conditionalFormatting>
  <conditionalFormatting sqref="C130">
    <cfRule type="expression" dxfId="1341" priority="126">
      <formula>"error.type(c3)=5"</formula>
    </cfRule>
    <cfRule type="expression" dxfId="1340" priority="127">
      <formula>ERROR.TYPE(C130)=2</formula>
    </cfRule>
    <cfRule type="expression" dxfId="1339" priority="128">
      <formula>ISNA(C130)</formula>
    </cfRule>
  </conditionalFormatting>
  <conditionalFormatting sqref="B96:E96 B99:E99 B104:E105">
    <cfRule type="expression" dxfId="1338" priority="120">
      <formula>"error.type(c3)=5"</formula>
    </cfRule>
    <cfRule type="expression" dxfId="1337" priority="121">
      <formula>ERROR.TYPE(B96)=2</formula>
    </cfRule>
    <cfRule type="expression" dxfId="1336" priority="122">
      <formula>ISNA(B96)</formula>
    </cfRule>
  </conditionalFormatting>
  <conditionalFormatting sqref="B106:E106">
    <cfRule type="expression" dxfId="1335" priority="114">
      <formula>"error.type(c3)=5"</formula>
    </cfRule>
    <cfRule type="expression" dxfId="1334" priority="115">
      <formula>ERROR.TYPE(B106)=2</formula>
    </cfRule>
    <cfRule type="expression" dxfId="1333" priority="116">
      <formula>ISNA(B106)</formula>
    </cfRule>
  </conditionalFormatting>
  <conditionalFormatting sqref="B101:E102">
    <cfRule type="expression" dxfId="1332" priority="117">
      <formula>"error.type(c3)=5"</formula>
    </cfRule>
    <cfRule type="expression" dxfId="1331" priority="118">
      <formula>ERROR.TYPE(B101)=2</formula>
    </cfRule>
    <cfRule type="expression" dxfId="1330" priority="119">
      <formula>ISNA(B101)</formula>
    </cfRule>
  </conditionalFormatting>
  <conditionalFormatting sqref="C149">
    <cfRule type="expression" dxfId="1329" priority="135">
      <formula>"error.type(c3)=5"</formula>
    </cfRule>
    <cfRule type="expression" dxfId="1328" priority="136">
      <formula>ERROR.TYPE(C149)=2</formula>
    </cfRule>
    <cfRule type="expression" dxfId="1327" priority="137">
      <formula>ISNA(C149)</formula>
    </cfRule>
  </conditionalFormatting>
  <conditionalFormatting sqref="C168">
    <cfRule type="expression" dxfId="1326" priority="129">
      <formula>"error.type(c3)=5"</formula>
    </cfRule>
    <cfRule type="expression" dxfId="1325" priority="130">
      <formula>ERROR.TYPE(C168)=2</formula>
    </cfRule>
    <cfRule type="expression" dxfId="1324" priority="131">
      <formula>ISNA(C168)</formula>
    </cfRule>
  </conditionalFormatting>
  <conditionalFormatting sqref="C154">
    <cfRule type="expression" dxfId="1323" priority="132">
      <formula>"error.type(c3)=5"</formula>
    </cfRule>
    <cfRule type="expression" dxfId="1322" priority="133">
      <formula>ERROR.TYPE(C154)=2</formula>
    </cfRule>
    <cfRule type="expression" dxfId="1321" priority="134">
      <formula>ISNA(C154)</formula>
    </cfRule>
  </conditionalFormatting>
  <conditionalFormatting sqref="C40">
    <cfRule type="expression" dxfId="1320" priority="150">
      <formula>"error.type(c3)=5"</formula>
    </cfRule>
    <cfRule type="expression" dxfId="1319" priority="151">
      <formula>ERROR.TYPE(C40)=2</formula>
    </cfRule>
    <cfRule type="expression" dxfId="1318" priority="152">
      <formula>ISNA(C40)</formula>
    </cfRule>
  </conditionalFormatting>
  <conditionalFormatting sqref="C129">
    <cfRule type="expression" dxfId="1317" priority="144">
      <formula>"error.type(c3)=5"</formula>
    </cfRule>
    <cfRule type="expression" dxfId="1316" priority="145">
      <formula>ERROR.TYPE(C129)=2</formula>
    </cfRule>
    <cfRule type="expression" dxfId="1315" priority="146">
      <formula>ISNA(C129)</formula>
    </cfRule>
  </conditionalFormatting>
  <conditionalFormatting sqref="C146:C148">
    <cfRule type="expression" dxfId="1314" priority="138">
      <formula>"error.type(c3)=5"</formula>
    </cfRule>
    <cfRule type="expression" dxfId="1313" priority="139">
      <formula>ERROR.TYPE(C146)=2</formula>
    </cfRule>
    <cfRule type="expression" dxfId="1312" priority="140">
      <formula>ISNA(C146)</formula>
    </cfRule>
  </conditionalFormatting>
  <conditionalFormatting sqref="C135:C139">
    <cfRule type="expression" dxfId="1311" priority="141">
      <formula>"error.type(c3)=5"</formula>
    </cfRule>
    <cfRule type="expression" dxfId="1310" priority="142">
      <formula>ERROR.TYPE(C135)=2</formula>
    </cfRule>
    <cfRule type="expression" dxfId="1309" priority="143">
      <formula>ISNA(C135)</formula>
    </cfRule>
  </conditionalFormatting>
  <conditionalFormatting sqref="C214:C215 B300:E300 B293 D293:E293 B299 D299:E299 C217:C219">
    <cfRule type="expression" dxfId="1308" priority="111">
      <formula>"error.type(c3)=5"</formula>
    </cfRule>
    <cfRule type="expression" dxfId="1307" priority="112">
      <formula>ERROR.TYPE(B214)=2</formula>
    </cfRule>
    <cfRule type="expression" dxfId="1306" priority="113">
      <formula>ISNA(B214)</formula>
    </cfRule>
  </conditionalFormatting>
  <conditionalFormatting sqref="C220">
    <cfRule type="expression" dxfId="1305" priority="108">
      <formula>"error.type(c3)=5"</formula>
    </cfRule>
    <cfRule type="expression" dxfId="1304" priority="109">
      <formula>ERROR.TYPE(C220)=2</formula>
    </cfRule>
    <cfRule type="expression" dxfId="1303" priority="110">
      <formula>ISNA(C220)</formula>
    </cfRule>
  </conditionalFormatting>
  <conditionalFormatting sqref="C226:C230">
    <cfRule type="expression" dxfId="1302" priority="105">
      <formula>"error.type(c3)=5"</formula>
    </cfRule>
    <cfRule type="expression" dxfId="1301" priority="106">
      <formula>ERROR.TYPE(C226)=2</formula>
    </cfRule>
    <cfRule type="expression" dxfId="1300" priority="107">
      <formula>ISNA(C226)</formula>
    </cfRule>
  </conditionalFormatting>
  <conditionalFormatting sqref="C237:C239">
    <cfRule type="expression" dxfId="1299" priority="102">
      <formula>"error.type(c3)=5"</formula>
    </cfRule>
    <cfRule type="expression" dxfId="1298" priority="103">
      <formula>ERROR.TYPE(C237)=2</formula>
    </cfRule>
    <cfRule type="expression" dxfId="1297" priority="104">
      <formula>ISNA(C237)</formula>
    </cfRule>
  </conditionalFormatting>
  <conditionalFormatting sqref="C240">
    <cfRule type="expression" dxfId="1296" priority="99">
      <formula>"error.type(c3)=5"</formula>
    </cfRule>
    <cfRule type="expression" dxfId="1295" priority="100">
      <formula>ERROR.TYPE(C240)=2</formula>
    </cfRule>
    <cfRule type="expression" dxfId="1294" priority="101">
      <formula>ISNA(C240)</formula>
    </cfRule>
  </conditionalFormatting>
  <conditionalFormatting sqref="C245">
    <cfRule type="expression" dxfId="1293" priority="96">
      <formula>"error.type(c3)=5"</formula>
    </cfRule>
    <cfRule type="expression" dxfId="1292" priority="97">
      <formula>ERROR.TYPE(C245)=2</formula>
    </cfRule>
    <cfRule type="expression" dxfId="1291" priority="98">
      <formula>ISNA(C245)</formula>
    </cfRule>
  </conditionalFormatting>
  <conditionalFormatting sqref="C259">
    <cfRule type="expression" dxfId="1290" priority="93">
      <formula>"error.type(c3)=5"</formula>
    </cfRule>
    <cfRule type="expression" dxfId="1289" priority="94">
      <formula>ERROR.TYPE(C259)=2</formula>
    </cfRule>
    <cfRule type="expression" dxfId="1288" priority="95">
      <formula>ISNA(C259)</formula>
    </cfRule>
  </conditionalFormatting>
  <conditionalFormatting sqref="C311">
    <cfRule type="expression" dxfId="1287" priority="66">
      <formula>"error.type(c3)=5"</formula>
    </cfRule>
    <cfRule type="expression" dxfId="1286" priority="67">
      <formula>ERROR.TYPE(C311)=2</formula>
    </cfRule>
    <cfRule type="expression" dxfId="1285" priority="68">
      <formula>ISNA(C311)</formula>
    </cfRule>
  </conditionalFormatting>
  <conditionalFormatting sqref="B277 B280 B285:B286 D285:E286 D280:E280 D277:E277">
    <cfRule type="expression" dxfId="1284" priority="60">
      <formula>"error.type(c3)=5"</formula>
    </cfRule>
    <cfRule type="expression" dxfId="1283" priority="61">
      <formula>ERROR.TYPE(B277)=2</formula>
    </cfRule>
    <cfRule type="expression" dxfId="1282" priority="62">
      <formula>ISNA(B277)</formula>
    </cfRule>
  </conditionalFormatting>
  <conditionalFormatting sqref="B282:B283 D282:E283">
    <cfRule type="expression" dxfId="1281" priority="57">
      <formula>"error.type(c3)=5"</formula>
    </cfRule>
    <cfRule type="expression" dxfId="1280" priority="58">
      <formula>ERROR.TYPE(B282)=2</formula>
    </cfRule>
    <cfRule type="expression" dxfId="1279" priority="59">
      <formula>ISNA(B282)</formula>
    </cfRule>
  </conditionalFormatting>
  <conditionalFormatting sqref="B287 D287:E287">
    <cfRule type="expression" dxfId="1278" priority="54">
      <formula>"error.type(c3)=5"</formula>
    </cfRule>
    <cfRule type="expression" dxfId="1277" priority="55">
      <formula>ERROR.TYPE(B287)=2</formula>
    </cfRule>
    <cfRule type="expression" dxfId="1276" priority="56">
      <formula>ISNA(B287)</formula>
    </cfRule>
  </conditionalFormatting>
  <conditionalFormatting sqref="C330">
    <cfRule type="expression" dxfId="1275" priority="75">
      <formula>"error.type(c3)=5"</formula>
    </cfRule>
    <cfRule type="expression" dxfId="1274" priority="76">
      <formula>ERROR.TYPE(C330)=2</formula>
    </cfRule>
    <cfRule type="expression" dxfId="1273" priority="77">
      <formula>ISNA(C330)</formula>
    </cfRule>
  </conditionalFormatting>
  <conditionalFormatting sqref="C349">
    <cfRule type="expression" dxfId="1272" priority="69">
      <formula>"error.type(c3)=5"</formula>
    </cfRule>
    <cfRule type="expression" dxfId="1271" priority="70">
      <formula>ERROR.TYPE(C349)=2</formula>
    </cfRule>
    <cfRule type="expression" dxfId="1270" priority="71">
      <formula>ISNA(C349)</formula>
    </cfRule>
  </conditionalFormatting>
  <conditionalFormatting sqref="C335">
    <cfRule type="expression" dxfId="1269" priority="72">
      <formula>"error.type(c3)=5"</formula>
    </cfRule>
    <cfRule type="expression" dxfId="1268" priority="73">
      <formula>ERROR.TYPE(C335)=2</formula>
    </cfRule>
    <cfRule type="expression" dxfId="1267" priority="74">
      <formula>ISNA(C335)</formula>
    </cfRule>
  </conditionalFormatting>
  <conditionalFormatting sqref="C221">
    <cfRule type="expression" dxfId="1266" priority="90">
      <formula>"error.type(c3)=5"</formula>
    </cfRule>
    <cfRule type="expression" dxfId="1265" priority="91">
      <formula>ERROR.TYPE(C221)=2</formula>
    </cfRule>
    <cfRule type="expression" dxfId="1264" priority="92">
      <formula>ISNA(C221)</formula>
    </cfRule>
  </conditionalFormatting>
  <conditionalFormatting sqref="C310">
    <cfRule type="expression" dxfId="1263" priority="84">
      <formula>"error.type(c3)=5"</formula>
    </cfRule>
    <cfRule type="expression" dxfId="1262" priority="85">
      <formula>ERROR.TYPE(C310)=2</formula>
    </cfRule>
    <cfRule type="expression" dxfId="1261" priority="86">
      <formula>ISNA(C310)</formula>
    </cfRule>
  </conditionalFormatting>
  <conditionalFormatting sqref="C316:C320">
    <cfRule type="expression" dxfId="1260" priority="81">
      <formula>"error.type(c3)=5"</formula>
    </cfRule>
    <cfRule type="expression" dxfId="1259" priority="82">
      <formula>ERROR.TYPE(C316)=2</formula>
    </cfRule>
    <cfRule type="expression" dxfId="1258" priority="83">
      <formula>ISNA(C316)</formula>
    </cfRule>
  </conditionalFormatting>
  <conditionalFormatting sqref="C327:C329">
    <cfRule type="expression" dxfId="1257" priority="78">
      <formula>"error.type(c3)=5"</formula>
    </cfRule>
    <cfRule type="expression" dxfId="1256" priority="79">
      <formula>ERROR.TYPE(C327)=2</formula>
    </cfRule>
    <cfRule type="expression" dxfId="1255" priority="80">
      <formula>ISNA(C327)</formula>
    </cfRule>
  </conditionalFormatting>
  <conditionalFormatting sqref="C299 C293">
    <cfRule type="expression" dxfId="1254" priority="51">
      <formula>"error.type(c3)=5"</formula>
    </cfRule>
    <cfRule type="expression" dxfId="1253" priority="52">
      <formula>ERROR.TYPE(C293)=2</formula>
    </cfRule>
    <cfRule type="expression" dxfId="1252" priority="53">
      <formula>ISNA(C293)</formula>
    </cfRule>
  </conditionalFormatting>
  <conditionalFormatting sqref="C277 C280 C285:C286">
    <cfRule type="expression" dxfId="1251" priority="48">
      <formula>"error.type(c3)=5"</formula>
    </cfRule>
    <cfRule type="expression" dxfId="1250" priority="49">
      <formula>ERROR.TYPE(C277)=2</formula>
    </cfRule>
    <cfRule type="expression" dxfId="1249" priority="50">
      <formula>ISNA(C277)</formula>
    </cfRule>
  </conditionalFormatting>
  <conditionalFormatting sqref="C282:C283">
    <cfRule type="expression" dxfId="1248" priority="45">
      <formula>"error.type(c3)=5"</formula>
    </cfRule>
    <cfRule type="expression" dxfId="1247" priority="46">
      <formula>ERROR.TYPE(C282)=2</formula>
    </cfRule>
    <cfRule type="expression" dxfId="1246" priority="47">
      <formula>ISNA(C282)</formula>
    </cfRule>
  </conditionalFormatting>
  <conditionalFormatting sqref="C287">
    <cfRule type="expression" dxfId="1245" priority="42">
      <formula>"error.type(c3)=5"</formula>
    </cfRule>
    <cfRule type="expression" dxfId="1244" priority="43">
      <formula>ERROR.TYPE(C287)=2</formula>
    </cfRule>
    <cfRule type="expression" dxfId="1243" priority="44">
      <formula>ISNA(C287)</formula>
    </cfRule>
  </conditionalFormatting>
  <conditionalFormatting sqref="C216">
    <cfRule type="expression" dxfId="1242" priority="36">
      <formula>"error.type(c3)=5"</formula>
    </cfRule>
    <cfRule type="expression" dxfId="1241" priority="37">
      <formula>ERROR.TYPE(C216)=2</formula>
    </cfRule>
    <cfRule type="expression" dxfId="1240" priority="38">
      <formula>ISNA(C216)</formula>
    </cfRule>
  </conditionalFormatting>
  <conditionalFormatting sqref="C31">
    <cfRule type="expression" dxfId="1239" priority="30">
      <formula>"error.type(c3)=5"</formula>
    </cfRule>
    <cfRule type="expression" dxfId="1238" priority="31">
      <formula>ERROR.TYPE(C31)=2</formula>
    </cfRule>
    <cfRule type="expression" dxfId="1237" priority="32">
      <formula>ISNA(C31)</formula>
    </cfRule>
  </conditionalFormatting>
  <conditionalFormatting sqref="C128">
    <cfRule type="expression" dxfId="1236" priority="27">
      <formula>"error.type(c3)=5"</formula>
    </cfRule>
    <cfRule type="expression" dxfId="1235" priority="28">
      <formula>ERROR.TYPE(C128)=2</formula>
    </cfRule>
    <cfRule type="expression" dxfId="1234" priority="29">
      <formula>ISNA(C128)</formula>
    </cfRule>
  </conditionalFormatting>
  <conditionalFormatting sqref="C212">
    <cfRule type="expression" dxfId="1233" priority="24">
      <formula>"error.type(c3)=5"</formula>
    </cfRule>
    <cfRule type="expression" dxfId="1232" priority="25">
      <formula>ERROR.TYPE(C212)=2</formula>
    </cfRule>
    <cfRule type="expression" dxfId="1231" priority="26">
      <formula>ISNA(C212)</formula>
    </cfRule>
  </conditionalFormatting>
  <conditionalFormatting sqref="C309">
    <cfRule type="expression" dxfId="1230" priority="21">
      <formula>"error.type(c3)=5"</formula>
    </cfRule>
    <cfRule type="expression" dxfId="1229" priority="22">
      <formula>ERROR.TYPE(C309)=2</formula>
    </cfRule>
    <cfRule type="expression" dxfId="1228" priority="23">
      <formula>ISNA(C309)</formula>
    </cfRule>
  </conditionalFormatting>
  <conditionalFormatting sqref="C134">
    <cfRule type="expression" dxfId="1227" priority="18">
      <formula>"error.type(c3)=5"</formula>
    </cfRule>
    <cfRule type="expression" dxfId="1226" priority="19">
      <formula>ERROR.TYPE(C134)=2</formula>
    </cfRule>
    <cfRule type="expression" dxfId="1225" priority="20">
      <formula>ISNA(C134)</formula>
    </cfRule>
  </conditionalFormatting>
  <conditionalFormatting sqref="C225">
    <cfRule type="expression" dxfId="1224" priority="15">
      <formula>"error.type(c3)=5"</formula>
    </cfRule>
    <cfRule type="expression" dxfId="1223" priority="16">
      <formula>ERROR.TYPE(C225)=2</formula>
    </cfRule>
    <cfRule type="expression" dxfId="1222" priority="17">
      <formula>ISNA(C225)</formula>
    </cfRule>
  </conditionalFormatting>
  <conditionalFormatting sqref="C315">
    <cfRule type="expression" dxfId="1221" priority="12">
      <formula>"error.type(c3)=5"</formula>
    </cfRule>
    <cfRule type="expression" dxfId="1220" priority="13">
      <formula>ERROR.TYPE(C315)=2</formula>
    </cfRule>
    <cfRule type="expression" dxfId="1219" priority="14">
      <formula>ISNA(C315)</formula>
    </cfRule>
  </conditionalFormatting>
  <conditionalFormatting sqref="G29:CI29">
    <cfRule type="cellIs" dxfId="1218" priority="11" operator="greaterThan">
      <formula>0</formula>
    </cfRule>
  </conditionalFormatting>
  <conditionalFormatting sqref="G28:CI28">
    <cfRule type="cellIs" dxfId="1217" priority="10" operator="greaterThan">
      <formula>0</formula>
    </cfRule>
  </conditionalFormatting>
  <conditionalFormatting sqref="B103:E103">
    <cfRule type="expression" dxfId="1216" priority="7">
      <formula>"error.type(c3)=5"</formula>
    </cfRule>
    <cfRule type="expression" dxfId="1215" priority="8">
      <formula>ERROR.TYPE(B103)=2</formula>
    </cfRule>
    <cfRule type="expression" dxfId="1214" priority="9">
      <formula>ISNA(B103)</formula>
    </cfRule>
  </conditionalFormatting>
  <conditionalFormatting sqref="B284 D284:E284">
    <cfRule type="expression" dxfId="1213" priority="4">
      <formula>"error.type(c3)=5"</formula>
    </cfRule>
    <cfRule type="expression" dxfId="1212" priority="5">
      <formula>ERROR.TYPE(B284)=2</formula>
    </cfRule>
    <cfRule type="expression" dxfId="1211" priority="6">
      <formula>ISNA(B284)</formula>
    </cfRule>
  </conditionalFormatting>
  <conditionalFormatting sqref="C284">
    <cfRule type="expression" dxfId="1210" priority="1">
      <formula>"error.type(c3)=5"</formula>
    </cfRule>
    <cfRule type="expression" dxfId="1209" priority="2">
      <formula>ERROR.TYPE(C284)=2</formula>
    </cfRule>
    <cfRule type="expression" dxfId="1208" priority="3">
      <formula>ISNA(C284)</formula>
    </cfRule>
  </conditionalFormatting>
  <pageMargins left="0.7" right="0.7" top="0.75" bottom="0.75" header="0.3" footer="0.3"/>
  <pageSetup paperSize="9" orientation="portrait" r:id="rId1"/>
  <drawing r:id="rId2"/>
  <tableParts count="6">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VWPTDW!G66:CI66</xm:f>
              <xm:sqref>F66</xm:sqref>
            </x14:sparkline>
            <x14:sparkline>
              <xm:f>VWPTDW!G67:CI67</xm:f>
              <xm:sqref>F67</xm:sqref>
            </x14:sparkline>
            <x14:sparkline>
              <xm:f>VWPTDW!G68:CI68</xm:f>
              <xm:sqref>F68</xm:sqref>
            </x14:sparkline>
            <x14:sparkline>
              <xm:f>VWPTDW!G69:CI69</xm:f>
              <xm:sqref>F69</xm:sqref>
            </x14:sparkline>
            <x14:sparkline>
              <xm:f>VWPTDW!G70:CI70</xm:f>
              <xm:sqref>F70</xm:sqref>
            </x14:sparkline>
            <x14:sparkline>
              <xm:f>VWPTDW!G71:CI71</xm:f>
              <xm:sqref>F71</xm:sqref>
            </x14:sparkline>
            <x14:sparkline>
              <xm:f>VWPTDW!G72:CI72</xm:f>
              <xm:sqref>F72</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VWPTDW!G156:CI156</xm:f>
              <xm:sqref>F156</xm:sqref>
            </x14:sparkline>
            <x14:sparkline>
              <xm:f>VWPTDW!G157:CI157</xm:f>
              <xm:sqref>F157</xm:sqref>
            </x14:sparkline>
            <x14:sparkline>
              <xm:f>VWPTDW!G158:CI158</xm:f>
              <xm:sqref>F158</xm:sqref>
            </x14:sparkline>
            <x14:sparkline>
              <xm:f>VWPTDW!G159:CI159</xm:f>
              <xm:sqref>F159</xm:sqref>
            </x14:sparkline>
            <x14:sparkline>
              <xm:f>VWPTDW!G160:CI160</xm:f>
              <xm:sqref>F160</xm:sqref>
            </x14:sparkline>
            <x14:sparkline>
              <xm:f>VWPTDW!G161:CI161</xm:f>
              <xm:sqref>F161</xm:sqref>
            </x14:sparkline>
            <x14:sparkline>
              <xm:f>VWPTDW!G162:CI162</xm:f>
              <xm:sqref>F162</xm:sqref>
            </x14:sparkline>
          </x14:sparklines>
        </x14:sparklineGroup>
        <x14:sparklineGroup displayEmptyCellsAs="gap" high="1" low="1" negative="1">
          <x14:colorSeries rgb="FF376092"/>
          <x14:colorNegative rgb="FFD00000"/>
          <x14:colorAxis rgb="FF000000"/>
          <x14:colorMarkers rgb="FFD00000"/>
          <x14:colorFirst rgb="FFD00000"/>
          <x14:colorLast rgb="FFD00000"/>
          <x14:colorHigh rgb="FFD00000"/>
          <x14:colorLow rgb="FFD00000"/>
          <x14:sparklines>
            <x14:sparkline>
              <xm:f>VWPTDW!G337:CI337</xm:f>
              <xm:sqref>F337</xm:sqref>
            </x14:sparkline>
            <x14:sparkline>
              <xm:f>VWPTDW!G338:CI338</xm:f>
              <xm:sqref>F338</xm:sqref>
            </x14:sparkline>
            <x14:sparkline>
              <xm:f>VWPTDW!G339:CI339</xm:f>
              <xm:sqref>F339</xm:sqref>
            </x14:sparkline>
            <x14:sparkline>
              <xm:f>VWPTDW!G340:CI340</xm:f>
              <xm:sqref>F340</xm:sqref>
            </x14:sparkline>
            <x14:sparkline>
              <xm:f>VWPTDW!G341:CI341</xm:f>
              <xm:sqref>F341</xm:sqref>
            </x14:sparkline>
            <x14:sparkline>
              <xm:f>VWPTDW!G342:CI342</xm:f>
              <xm:sqref>F342</xm:sqref>
            </x14:sparkline>
            <x14:sparkline>
              <xm:f>VWPTDW!G343:CI343</xm:f>
              <xm:sqref>F343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Q131"/>
  <sheetViews>
    <sheetView topLeftCell="Q16" zoomScale="90" zoomScaleNormal="90" workbookViewId="0">
      <selection activeCell="Y20" sqref="Y20"/>
    </sheetView>
  </sheetViews>
  <sheetFormatPr defaultColWidth="8.77734375" defaultRowHeight="14.25" x14ac:dyDescent="0.2"/>
  <cols>
    <col min="1" max="1" width="2.21875" style="1" customWidth="1"/>
    <col min="2" max="2" width="18.44140625" style="1" bestFit="1" customWidth="1"/>
    <col min="3" max="3" width="13.21875" style="1" customWidth="1"/>
    <col min="4" max="4" width="28.21875" style="1" customWidth="1"/>
    <col min="5" max="5" width="13.21875" style="1" bestFit="1" customWidth="1"/>
    <col min="6" max="6" width="12.21875" style="1" customWidth="1"/>
    <col min="7" max="7" width="17.21875" style="1" bestFit="1" customWidth="1"/>
    <col min="8" max="8" width="13.21875" style="1" customWidth="1"/>
    <col min="9" max="9" width="11.77734375" style="1" bestFit="1" customWidth="1"/>
    <col min="10" max="10" width="22.77734375" style="1" customWidth="1"/>
    <col min="11" max="11" width="23.21875" style="1" bestFit="1" customWidth="1"/>
    <col min="12" max="12" width="10.21875" style="1" bestFit="1" customWidth="1"/>
    <col min="13" max="14" width="10.21875" style="1" customWidth="1"/>
    <col min="15" max="16" width="11.21875" style="1" bestFit="1" customWidth="1"/>
    <col min="17" max="17" width="14" style="1" customWidth="1"/>
    <col min="18" max="18" width="25.44140625" style="1" bestFit="1" customWidth="1"/>
    <col min="19" max="19" width="14.77734375" style="1" bestFit="1" customWidth="1"/>
    <col min="20" max="20" width="16.77734375" style="1" bestFit="1" customWidth="1"/>
    <col min="21" max="35" width="16.77734375" style="1" customWidth="1"/>
    <col min="36" max="36" width="11.21875" style="1" customWidth="1"/>
    <col min="37" max="38" width="11.5546875" style="1" customWidth="1"/>
    <col min="39" max="39" width="10.44140625" style="1" customWidth="1"/>
    <col min="40" max="40" width="10.77734375" style="1" customWidth="1"/>
    <col min="41" max="41" width="10.5546875" style="1" customWidth="1"/>
    <col min="42" max="43" width="11.21875" style="1" customWidth="1"/>
    <col min="44" max="47" width="11.109375" style="1" customWidth="1"/>
    <col min="48" max="48" width="19.109375" style="1" customWidth="1"/>
    <col min="49" max="49" width="18.77734375" style="1" customWidth="1"/>
    <col min="50" max="51" width="17.77734375" style="1" customWidth="1"/>
    <col min="52" max="52" width="18.109375" style="1" customWidth="1"/>
    <col min="53" max="16384" width="8.77734375" style="1"/>
  </cols>
  <sheetData>
    <row r="1" spans="1:54" ht="15.75" thickBot="1" x14ac:dyDescent="0.25">
      <c r="A1" s="73"/>
      <c r="B1" s="75"/>
      <c r="C1" s="73"/>
      <c r="D1" s="73"/>
      <c r="E1" s="73"/>
      <c r="F1" s="73"/>
      <c r="G1" s="73"/>
      <c r="H1" s="73"/>
      <c r="I1" s="73"/>
      <c r="J1" s="73"/>
      <c r="K1" s="73"/>
      <c r="L1" s="73"/>
      <c r="M1" s="73"/>
      <c r="N1" s="73"/>
      <c r="O1" s="73"/>
      <c r="P1" s="73"/>
      <c r="Q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1:54" ht="35.1" customHeight="1" thickBot="1" x14ac:dyDescent="0.25">
      <c r="A2" s="73"/>
      <c r="B2" s="481" t="s">
        <v>56</v>
      </c>
      <c r="C2" s="482" t="str">
        <f>'TITLE PAGE'!$D$18</f>
        <v>Veolia Water Projects Limited</v>
      </c>
      <c r="D2" s="481" t="s">
        <v>2</v>
      </c>
      <c r="E2" s="483"/>
      <c r="F2" s="73"/>
      <c r="G2" s="1272" t="s">
        <v>55</v>
      </c>
      <c r="H2" s="73"/>
      <c r="I2" s="73"/>
      <c r="J2" s="73"/>
      <c r="K2" s="73"/>
      <c r="L2" s="73"/>
      <c r="M2" s="73"/>
      <c r="N2" s="73"/>
      <c r="O2" s="73"/>
      <c r="P2" s="73"/>
      <c r="Q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spans="1:54" ht="15.75" thickBot="1" x14ac:dyDescent="0.3">
      <c r="A3" s="73"/>
      <c r="B3" s="75"/>
      <c r="C3" s="73"/>
      <c r="D3" s="73"/>
      <c r="E3" s="73"/>
      <c r="F3" s="73"/>
      <c r="G3" s="73"/>
      <c r="H3" s="73"/>
      <c r="I3" s="73"/>
      <c r="J3" s="73"/>
      <c r="K3" s="73"/>
      <c r="L3" s="73"/>
      <c r="M3" s="73"/>
      <c r="N3" s="73"/>
      <c r="O3" s="73"/>
      <c r="P3" s="73"/>
      <c r="Q3" s="73"/>
      <c r="T3" s="73"/>
      <c r="U3" s="73"/>
      <c r="V3" s="73"/>
      <c r="W3" s="73"/>
      <c r="X3" s="73"/>
      <c r="Y3" s="73"/>
      <c r="Z3" s="73"/>
      <c r="AA3" s="73"/>
      <c r="AB3" s="73"/>
      <c r="AC3" s="412"/>
      <c r="AD3" s="73"/>
      <c r="AE3" s="73"/>
      <c r="AF3" s="73"/>
      <c r="AG3" s="73"/>
      <c r="AH3" s="73"/>
      <c r="AI3" s="73"/>
      <c r="AJ3" s="73"/>
      <c r="AK3" s="73"/>
      <c r="AL3" s="73"/>
      <c r="AM3" s="73"/>
      <c r="AN3" s="73"/>
      <c r="AO3" s="73"/>
      <c r="AP3" s="73"/>
      <c r="AQ3" s="73"/>
      <c r="AR3" s="73"/>
      <c r="AS3" s="73"/>
      <c r="AT3" s="73"/>
      <c r="AU3" s="73"/>
      <c r="AV3" s="73"/>
      <c r="AW3" s="73"/>
    </row>
    <row r="4" spans="1:54" ht="45.75" thickBot="1" x14ac:dyDescent="0.25">
      <c r="A4" s="73"/>
      <c r="B4" s="223" t="s">
        <v>702</v>
      </c>
      <c r="C4" s="73"/>
      <c r="D4" s="73"/>
      <c r="E4" s="73"/>
      <c r="F4" s="73"/>
      <c r="G4" s="73"/>
      <c r="H4" s="73"/>
      <c r="I4" s="73"/>
      <c r="J4" s="73"/>
      <c r="K4" s="73"/>
      <c r="L4" s="73"/>
      <c r="M4" s="73"/>
      <c r="N4" s="73"/>
      <c r="O4" s="73"/>
      <c r="P4" s="73"/>
      <c r="Q4" s="73"/>
      <c r="T4" s="73"/>
      <c r="U4" s="73"/>
      <c r="V4" s="73"/>
      <c r="W4" s="73"/>
      <c r="X4" s="73"/>
      <c r="Y4" s="73"/>
      <c r="Z4" s="73"/>
      <c r="AA4" s="73"/>
      <c r="AB4" s="73"/>
      <c r="AC4" s="73"/>
      <c r="AD4" s="73"/>
      <c r="AE4" s="73"/>
      <c r="AF4" s="73"/>
      <c r="AG4" s="73"/>
      <c r="AH4" s="73"/>
      <c r="AI4" s="1400" t="s">
        <v>703</v>
      </c>
      <c r="AJ4" s="1520" t="s">
        <v>704</v>
      </c>
      <c r="AK4" s="1521"/>
      <c r="AL4" s="1520" t="s">
        <v>705</v>
      </c>
      <c r="AM4" s="1521"/>
      <c r="AN4" s="1520" t="s">
        <v>706</v>
      </c>
      <c r="AO4" s="1521"/>
      <c r="AP4" s="1520" t="s">
        <v>707</v>
      </c>
      <c r="AQ4" s="1521"/>
      <c r="AR4" s="1520" t="s">
        <v>708</v>
      </c>
      <c r="AS4" s="1521"/>
      <c r="AT4" s="1520" t="s">
        <v>709</v>
      </c>
      <c r="AU4" s="1521"/>
      <c r="AV4" s="73"/>
      <c r="AW4" s="73"/>
    </row>
    <row r="5" spans="1:54" ht="120.75" thickBot="1" x14ac:dyDescent="0.25">
      <c r="A5" s="73"/>
      <c r="B5" s="1401" t="s">
        <v>62</v>
      </c>
      <c r="C5" s="1402" t="s">
        <v>710</v>
      </c>
      <c r="D5" s="1402" t="s">
        <v>711</v>
      </c>
      <c r="E5" s="1402" t="s">
        <v>712</v>
      </c>
      <c r="F5" s="1402" t="s">
        <v>713</v>
      </c>
      <c r="G5" s="1402" t="s">
        <v>714</v>
      </c>
      <c r="H5" s="1402" t="s">
        <v>715</v>
      </c>
      <c r="I5" s="1402" t="s">
        <v>716</v>
      </c>
      <c r="J5" s="1402" t="s">
        <v>717</v>
      </c>
      <c r="K5" s="1402" t="s">
        <v>718</v>
      </c>
      <c r="L5" s="1402" t="s">
        <v>719</v>
      </c>
      <c r="M5" s="1402" t="s">
        <v>720</v>
      </c>
      <c r="N5" s="1402" t="s">
        <v>721</v>
      </c>
      <c r="O5" s="1402" t="s">
        <v>722</v>
      </c>
      <c r="P5" s="1402" t="s">
        <v>723</v>
      </c>
      <c r="Q5" s="1402" t="s">
        <v>724</v>
      </c>
      <c r="R5" s="1402" t="s">
        <v>725</v>
      </c>
      <c r="S5" s="1402" t="s">
        <v>726</v>
      </c>
      <c r="T5" s="1402" t="s">
        <v>727</v>
      </c>
      <c r="U5" s="1402" t="s">
        <v>728</v>
      </c>
      <c r="V5" s="1402" t="s">
        <v>729</v>
      </c>
      <c r="W5" s="1402" t="s">
        <v>730</v>
      </c>
      <c r="X5" s="1402" t="s">
        <v>731</v>
      </c>
      <c r="Y5" s="1402" t="s">
        <v>732</v>
      </c>
      <c r="Z5" s="1402" t="s">
        <v>733</v>
      </c>
      <c r="AA5" s="1402" t="s">
        <v>734</v>
      </c>
      <c r="AB5" s="1402" t="s">
        <v>735</v>
      </c>
      <c r="AC5" s="1403" t="s">
        <v>736</v>
      </c>
      <c r="AD5" s="1403" t="s">
        <v>737</v>
      </c>
      <c r="AE5" s="1403" t="s">
        <v>738</v>
      </c>
      <c r="AF5" s="1403" t="s">
        <v>739</v>
      </c>
      <c r="AG5" s="1404" t="s">
        <v>740</v>
      </c>
      <c r="AH5" s="1404" t="s">
        <v>741</v>
      </c>
      <c r="AI5" s="1405" t="s">
        <v>742</v>
      </c>
      <c r="AJ5" s="1291" t="s">
        <v>743</v>
      </c>
      <c r="AK5" s="1292" t="s">
        <v>744</v>
      </c>
      <c r="AL5" s="1291" t="s">
        <v>745</v>
      </c>
      <c r="AM5" s="1292" t="s">
        <v>746</v>
      </c>
      <c r="AN5" s="1291" t="s">
        <v>747</v>
      </c>
      <c r="AO5" s="1292" t="s">
        <v>748</v>
      </c>
      <c r="AP5" s="1291" t="s">
        <v>749</v>
      </c>
      <c r="AQ5" s="1292" t="s">
        <v>750</v>
      </c>
      <c r="AR5" s="1291" t="s">
        <v>751</v>
      </c>
      <c r="AS5" s="1292" t="s">
        <v>752</v>
      </c>
      <c r="AT5" s="1291" t="s">
        <v>753</v>
      </c>
      <c r="AU5" s="1292" t="s">
        <v>754</v>
      </c>
      <c r="AV5" s="1402" t="s">
        <v>755</v>
      </c>
      <c r="AW5" s="1402" t="s">
        <v>756</v>
      </c>
      <c r="AX5" s="1406" t="s">
        <v>757</v>
      </c>
      <c r="AY5" s="1406" t="s">
        <v>758</v>
      </c>
      <c r="AZ5" s="1450" t="s">
        <v>759</v>
      </c>
    </row>
    <row r="6" spans="1:54" ht="199.5" x14ac:dyDescent="0.2">
      <c r="A6" s="73"/>
      <c r="B6"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6" s="76">
        <v>1</v>
      </c>
      <c r="D6" s="76" t="s">
        <v>1631</v>
      </c>
      <c r="E6" s="1208" t="s">
        <v>1299</v>
      </c>
      <c r="F6" s="1205" t="str">
        <f>VLOOKUP(TBL4_OptApp[[#This Row],[Option type
Defined List]],'Option Typs_Grps'!B$2:C$47, 2, FALSE)</f>
        <v>Customer Options</v>
      </c>
      <c r="G6" s="77" t="s">
        <v>765</v>
      </c>
      <c r="H6" s="76" t="s">
        <v>768</v>
      </c>
      <c r="I6" s="76" t="s">
        <v>1641</v>
      </c>
      <c r="J6" s="1207" t="s">
        <v>1643</v>
      </c>
      <c r="K6" s="1207" t="s">
        <v>1644</v>
      </c>
      <c r="L6" s="1207" t="s">
        <v>1641</v>
      </c>
      <c r="M6" s="1207" t="s">
        <v>1642</v>
      </c>
      <c r="N6" s="1207" t="s">
        <v>1641</v>
      </c>
      <c r="O6" s="1207" t="s">
        <v>1642</v>
      </c>
      <c r="P6" s="1207" t="s">
        <v>1642</v>
      </c>
      <c r="Q6" s="1207" t="s">
        <v>1642</v>
      </c>
      <c r="R6" s="76" t="s">
        <v>1645</v>
      </c>
      <c r="S6" s="1211" t="s">
        <v>1608</v>
      </c>
      <c r="T6" s="1211" t="s">
        <v>1608</v>
      </c>
      <c r="U6" s="76">
        <v>0.24</v>
      </c>
      <c r="V6" s="1207" t="s">
        <v>1646</v>
      </c>
      <c r="W6" s="1207" t="s">
        <v>1647</v>
      </c>
      <c r="X6" s="1207" t="s">
        <v>1648</v>
      </c>
      <c r="Y6" s="1207" t="s">
        <v>1649</v>
      </c>
      <c r="Z6" s="1207" t="s">
        <v>1650</v>
      </c>
      <c r="AA6" s="1207" t="s">
        <v>1650</v>
      </c>
      <c r="AB6" s="1207" t="s">
        <v>1650</v>
      </c>
      <c r="AC6" s="1207" t="s">
        <v>1650</v>
      </c>
      <c r="AD6" s="1207" t="s">
        <v>1650</v>
      </c>
      <c r="AE6" s="1207" t="s">
        <v>1650</v>
      </c>
      <c r="AF6" s="1207" t="s">
        <v>1650</v>
      </c>
      <c r="AG6" s="1207" t="s">
        <v>1650</v>
      </c>
      <c r="AH6" s="1207" t="s">
        <v>1650</v>
      </c>
      <c r="AI6" s="1207" t="s">
        <v>1650</v>
      </c>
      <c r="AJ6" s="1207" t="s">
        <v>1650</v>
      </c>
      <c r="AK6" s="1207" t="s">
        <v>1650</v>
      </c>
      <c r="AL6" s="1207" t="s">
        <v>1650</v>
      </c>
      <c r="AM6" s="1207" t="s">
        <v>1650</v>
      </c>
      <c r="AN6" s="1207" t="s">
        <v>1650</v>
      </c>
      <c r="AO6" s="1207" t="s">
        <v>1650</v>
      </c>
      <c r="AP6" s="1207" t="s">
        <v>1650</v>
      </c>
      <c r="AQ6" s="1207" t="s">
        <v>1650</v>
      </c>
      <c r="AR6" s="1207" t="s">
        <v>1650</v>
      </c>
      <c r="AS6" s="1207" t="s">
        <v>1650</v>
      </c>
      <c r="AT6" s="1207" t="s">
        <v>1650</v>
      </c>
      <c r="AU6" s="1207" t="s">
        <v>1650</v>
      </c>
      <c r="AV6" s="1207" t="s">
        <v>1650</v>
      </c>
      <c r="AW6" s="1207" t="s">
        <v>1650</v>
      </c>
      <c r="AX6" s="1408" t="s">
        <v>1650</v>
      </c>
      <c r="AY6" s="1408" t="s">
        <v>1650</v>
      </c>
      <c r="AZ6" s="1408" t="s">
        <v>1650</v>
      </c>
    </row>
    <row r="7" spans="1:54" ht="199.5" x14ac:dyDescent="0.2">
      <c r="A7" s="73"/>
      <c r="B7"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7" s="76">
        <v>2</v>
      </c>
      <c r="D7" s="76" t="s">
        <v>1632</v>
      </c>
      <c r="E7" s="1208" t="s">
        <v>1299</v>
      </c>
      <c r="F7" s="1205" t="str">
        <f>VLOOKUP(TBL4_OptApp[[#This Row],[Option type
Defined List]],'Option Typs_Grps'!B$2:C$47, 2, FALSE)</f>
        <v>Customer Options</v>
      </c>
      <c r="G7" s="77" t="s">
        <v>765</v>
      </c>
      <c r="H7" s="76" t="s">
        <v>768</v>
      </c>
      <c r="I7" s="76" t="s">
        <v>1641</v>
      </c>
      <c r="J7" s="1207" t="s">
        <v>1651</v>
      </c>
      <c r="K7" s="1207" t="s">
        <v>1644</v>
      </c>
      <c r="L7" s="1207" t="s">
        <v>1641</v>
      </c>
      <c r="M7" s="1207" t="s">
        <v>1642</v>
      </c>
      <c r="N7" s="1207" t="s">
        <v>1641</v>
      </c>
      <c r="O7" s="1207" t="s">
        <v>1642</v>
      </c>
      <c r="P7" s="1207" t="s">
        <v>1642</v>
      </c>
      <c r="Q7" s="1207" t="s">
        <v>1642</v>
      </c>
      <c r="R7" s="76" t="s">
        <v>1645</v>
      </c>
      <c r="S7" s="1211" t="s">
        <v>1608</v>
      </c>
      <c r="T7" s="1211" t="s">
        <v>1608</v>
      </c>
      <c r="U7" s="76">
        <v>0.01</v>
      </c>
      <c r="V7" s="1207" t="s">
        <v>1652</v>
      </c>
      <c r="W7" s="1207" t="s">
        <v>1653</v>
      </c>
      <c r="X7" s="1207" t="s">
        <v>1654</v>
      </c>
      <c r="Y7" s="1207" t="s">
        <v>1649</v>
      </c>
      <c r="Z7" s="1207" t="s">
        <v>1650</v>
      </c>
      <c r="AA7" s="1207" t="s">
        <v>1650</v>
      </c>
      <c r="AB7" s="1207" t="s">
        <v>1650</v>
      </c>
      <c r="AC7" s="1207" t="s">
        <v>1650</v>
      </c>
      <c r="AD7" s="1207" t="s">
        <v>1650</v>
      </c>
      <c r="AE7" s="1207" t="s">
        <v>1650</v>
      </c>
      <c r="AF7" s="1207" t="s">
        <v>1650</v>
      </c>
      <c r="AG7" s="1207" t="s">
        <v>1650</v>
      </c>
      <c r="AH7" s="1207" t="s">
        <v>1650</v>
      </c>
      <c r="AI7" s="1207" t="s">
        <v>1650</v>
      </c>
      <c r="AJ7" s="1207" t="s">
        <v>1650</v>
      </c>
      <c r="AK7" s="1207" t="s">
        <v>1650</v>
      </c>
      <c r="AL7" s="1207" t="s">
        <v>1650</v>
      </c>
      <c r="AM7" s="1207" t="s">
        <v>1650</v>
      </c>
      <c r="AN7" s="1207" t="s">
        <v>1650</v>
      </c>
      <c r="AO7" s="1207" t="s">
        <v>1650</v>
      </c>
      <c r="AP7" s="1207" t="s">
        <v>1650</v>
      </c>
      <c r="AQ7" s="1207" t="s">
        <v>1650</v>
      </c>
      <c r="AR7" s="1207" t="s">
        <v>1650</v>
      </c>
      <c r="AS7" s="1207" t="s">
        <v>1650</v>
      </c>
      <c r="AT7" s="1207" t="s">
        <v>1650</v>
      </c>
      <c r="AU7" s="1207" t="s">
        <v>1650</v>
      </c>
      <c r="AV7" s="1207" t="s">
        <v>1650</v>
      </c>
      <c r="AW7" s="1207" t="s">
        <v>1650</v>
      </c>
      <c r="AX7" s="1407" t="s">
        <v>1650</v>
      </c>
      <c r="AY7" s="1407" t="s">
        <v>1650</v>
      </c>
      <c r="AZ7" s="1407" t="s">
        <v>1650</v>
      </c>
    </row>
    <row r="8" spans="1:54" ht="199.5" x14ac:dyDescent="0.2">
      <c r="A8" s="73"/>
      <c r="B8"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8" s="76">
        <v>3</v>
      </c>
      <c r="D8" s="76" t="s">
        <v>1633</v>
      </c>
      <c r="E8" s="1209" t="s">
        <v>1291</v>
      </c>
      <c r="F8" s="1205" t="str">
        <f>VLOOKUP(TBL4_OptApp[[#This Row],[Option type
Defined List]],'Option Typs_Grps'!B$2:C$47, 2, FALSE)</f>
        <v>Customer Options</v>
      </c>
      <c r="G8" s="77" t="s">
        <v>765</v>
      </c>
      <c r="H8" s="76" t="s">
        <v>768</v>
      </c>
      <c r="I8" s="76" t="s">
        <v>1641</v>
      </c>
      <c r="J8" s="1207" t="s">
        <v>1655</v>
      </c>
      <c r="K8" s="1207" t="s">
        <v>1644</v>
      </c>
      <c r="L8" s="1207" t="s">
        <v>1641</v>
      </c>
      <c r="M8" s="1207" t="s">
        <v>1641</v>
      </c>
      <c r="N8" s="1207" t="s">
        <v>1641</v>
      </c>
      <c r="O8" s="1207" t="s">
        <v>1642</v>
      </c>
      <c r="P8" s="1207" t="s">
        <v>1642</v>
      </c>
      <c r="Q8" s="1207" t="s">
        <v>1642</v>
      </c>
      <c r="R8" s="76" t="s">
        <v>1656</v>
      </c>
      <c r="S8" s="1211" t="s">
        <v>1608</v>
      </c>
      <c r="T8" s="1211" t="s">
        <v>1608</v>
      </c>
      <c r="U8" s="76">
        <v>0.01</v>
      </c>
      <c r="V8" s="1207" t="s">
        <v>1657</v>
      </c>
      <c r="W8" s="1207" t="s">
        <v>1658</v>
      </c>
      <c r="X8" s="1207" t="s">
        <v>1659</v>
      </c>
      <c r="Y8" s="1207" t="s">
        <v>1649</v>
      </c>
      <c r="Z8" s="1207" t="s">
        <v>1650</v>
      </c>
      <c r="AA8" s="1207" t="s">
        <v>1650</v>
      </c>
      <c r="AB8" s="1207" t="s">
        <v>1650</v>
      </c>
      <c r="AC8" s="1207" t="s">
        <v>1650</v>
      </c>
      <c r="AD8" s="1207" t="s">
        <v>1650</v>
      </c>
      <c r="AE8" s="1207" t="s">
        <v>1650</v>
      </c>
      <c r="AF8" s="1207" t="s">
        <v>1650</v>
      </c>
      <c r="AG8" s="1207" t="s">
        <v>1650</v>
      </c>
      <c r="AH8" s="1207" t="s">
        <v>1650</v>
      </c>
      <c r="AI8" s="1207" t="s">
        <v>1650</v>
      </c>
      <c r="AJ8" s="1207" t="s">
        <v>1650</v>
      </c>
      <c r="AK8" s="1207" t="s">
        <v>1650</v>
      </c>
      <c r="AL8" s="1207" t="s">
        <v>1650</v>
      </c>
      <c r="AM8" s="1207" t="s">
        <v>1650</v>
      </c>
      <c r="AN8" s="1207" t="s">
        <v>1650</v>
      </c>
      <c r="AO8" s="1207" t="s">
        <v>1650</v>
      </c>
      <c r="AP8" s="1207" t="s">
        <v>1650</v>
      </c>
      <c r="AQ8" s="1207" t="s">
        <v>1650</v>
      </c>
      <c r="AR8" s="1207" t="s">
        <v>1650</v>
      </c>
      <c r="AS8" s="1207" t="s">
        <v>1650</v>
      </c>
      <c r="AT8" s="1207" t="s">
        <v>1650</v>
      </c>
      <c r="AU8" s="1207" t="s">
        <v>1650</v>
      </c>
      <c r="AV8" s="1207" t="s">
        <v>1650</v>
      </c>
      <c r="AW8" s="1207" t="s">
        <v>1650</v>
      </c>
      <c r="AX8" s="1407" t="s">
        <v>1650</v>
      </c>
      <c r="AY8" s="1407" t="s">
        <v>1650</v>
      </c>
      <c r="AZ8" s="1407" t="s">
        <v>1650</v>
      </c>
    </row>
    <row r="9" spans="1:54" ht="213.75" x14ac:dyDescent="0.2">
      <c r="A9" s="73"/>
      <c r="B9"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9" s="76">
        <v>4</v>
      </c>
      <c r="D9" s="76" t="s">
        <v>1680</v>
      </c>
      <c r="E9" s="1209" t="s">
        <v>1313</v>
      </c>
      <c r="F9" s="1205" t="str">
        <f>VLOOKUP(TBL4_OptApp[[#This Row],[Option type
Defined List]],'Option Typs_Grps'!B$2:C$47, 2, FALSE)</f>
        <v>Customer Options</v>
      </c>
      <c r="G9" s="77" t="s">
        <v>765</v>
      </c>
      <c r="H9" s="76" t="s">
        <v>770</v>
      </c>
      <c r="I9" s="76" t="s">
        <v>1641</v>
      </c>
      <c r="J9" s="1207" t="s">
        <v>1660</v>
      </c>
      <c r="K9" s="1207" t="s">
        <v>1644</v>
      </c>
      <c r="L9" s="1207" t="s">
        <v>1642</v>
      </c>
      <c r="M9" s="1207" t="s">
        <v>1642</v>
      </c>
      <c r="N9" s="1207" t="s">
        <v>1642</v>
      </c>
      <c r="O9" s="1207" t="s">
        <v>1642</v>
      </c>
      <c r="P9" s="1207" t="s">
        <v>1642</v>
      </c>
      <c r="Q9" s="1207" t="s">
        <v>1642</v>
      </c>
      <c r="R9" s="76" t="s">
        <v>1661</v>
      </c>
      <c r="S9" s="1211" t="s">
        <v>1608</v>
      </c>
      <c r="T9" s="1211" t="s">
        <v>1608</v>
      </c>
      <c r="U9" s="76">
        <v>5.0000000000000001E-3</v>
      </c>
      <c r="V9" s="1207" t="s">
        <v>763</v>
      </c>
      <c r="W9" s="1207" t="s">
        <v>763</v>
      </c>
      <c r="X9" s="1207" t="s">
        <v>763</v>
      </c>
      <c r="Y9" s="1207" t="s">
        <v>1649</v>
      </c>
      <c r="Z9" s="1207" t="s">
        <v>1650</v>
      </c>
      <c r="AA9" s="1207" t="s">
        <v>1650</v>
      </c>
      <c r="AB9" s="1207" t="s">
        <v>1650</v>
      </c>
      <c r="AC9" s="1207" t="s">
        <v>1650</v>
      </c>
      <c r="AD9" s="1207" t="s">
        <v>1650</v>
      </c>
      <c r="AE9" s="1207" t="s">
        <v>1650</v>
      </c>
      <c r="AF9" s="1207" t="s">
        <v>1650</v>
      </c>
      <c r="AG9" s="1207" t="s">
        <v>1650</v>
      </c>
      <c r="AH9" s="1207" t="s">
        <v>1650</v>
      </c>
      <c r="AI9" s="1207" t="s">
        <v>1650</v>
      </c>
      <c r="AJ9" s="1207" t="s">
        <v>1650</v>
      </c>
      <c r="AK9" s="1207" t="s">
        <v>1650</v>
      </c>
      <c r="AL9" s="1207" t="s">
        <v>1650</v>
      </c>
      <c r="AM9" s="1207" t="s">
        <v>1650</v>
      </c>
      <c r="AN9" s="1207" t="s">
        <v>1650</v>
      </c>
      <c r="AO9" s="1207" t="s">
        <v>1650</v>
      </c>
      <c r="AP9" s="1207" t="s">
        <v>1650</v>
      </c>
      <c r="AQ9" s="1207" t="s">
        <v>1650</v>
      </c>
      <c r="AR9" s="1207" t="s">
        <v>1650</v>
      </c>
      <c r="AS9" s="1207" t="s">
        <v>1650</v>
      </c>
      <c r="AT9" s="1207" t="s">
        <v>1650</v>
      </c>
      <c r="AU9" s="1207" t="s">
        <v>1650</v>
      </c>
      <c r="AV9" s="1207" t="s">
        <v>1650</v>
      </c>
      <c r="AW9" s="1207" t="s">
        <v>1650</v>
      </c>
      <c r="AX9" s="1407" t="s">
        <v>1650</v>
      </c>
      <c r="AY9" s="1407" t="s">
        <v>1650</v>
      </c>
      <c r="AZ9" s="1407" t="s">
        <v>1650</v>
      </c>
      <c r="BA9" s="73"/>
      <c r="BB9" s="73"/>
    </row>
    <row r="10" spans="1:54" ht="199.5" x14ac:dyDescent="0.2">
      <c r="A10" s="73"/>
      <c r="B10"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0" s="76">
        <v>5</v>
      </c>
      <c r="D10" s="76" t="s">
        <v>1634</v>
      </c>
      <c r="E10" s="1209" t="s">
        <v>769</v>
      </c>
      <c r="F10" s="1205" t="str">
        <f>VLOOKUP(TBL4_OptApp[[#This Row],[Option type
Defined List]],'Option Typs_Grps'!B$2:C$47, 2, FALSE)</f>
        <v>Resource Options</v>
      </c>
      <c r="G10" s="77" t="s">
        <v>765</v>
      </c>
      <c r="H10" s="76" t="s">
        <v>770</v>
      </c>
      <c r="I10" s="76" t="s">
        <v>1641</v>
      </c>
      <c r="J10" s="76" t="s">
        <v>1662</v>
      </c>
      <c r="K10" s="76" t="s">
        <v>1644</v>
      </c>
      <c r="L10" s="76" t="s">
        <v>1642</v>
      </c>
      <c r="M10" s="76" t="s">
        <v>1641</v>
      </c>
      <c r="N10" s="76" t="s">
        <v>1642</v>
      </c>
      <c r="O10" s="76" t="s">
        <v>1642</v>
      </c>
      <c r="P10" s="76" t="s">
        <v>1642</v>
      </c>
      <c r="Q10" s="76" t="s">
        <v>1642</v>
      </c>
      <c r="R10" s="76" t="s">
        <v>1663</v>
      </c>
      <c r="S10" s="1447" t="s">
        <v>1608</v>
      </c>
      <c r="T10" s="1447" t="s">
        <v>1608</v>
      </c>
      <c r="U10" s="76">
        <v>1E-3</v>
      </c>
      <c r="V10" s="76" t="s">
        <v>763</v>
      </c>
      <c r="W10" s="76" t="s">
        <v>763</v>
      </c>
      <c r="X10" s="76" t="s">
        <v>763</v>
      </c>
      <c r="Y10" s="76" t="s">
        <v>1649</v>
      </c>
      <c r="Z10" s="76" t="s">
        <v>1650</v>
      </c>
      <c r="AA10" s="76" t="s">
        <v>1650</v>
      </c>
      <c r="AB10" s="76" t="s">
        <v>1650</v>
      </c>
      <c r="AC10" s="76" t="s">
        <v>1650</v>
      </c>
      <c r="AD10" s="76" t="s">
        <v>1650</v>
      </c>
      <c r="AE10" s="76" t="s">
        <v>1650</v>
      </c>
      <c r="AF10" s="76" t="s">
        <v>1650</v>
      </c>
      <c r="AG10" s="76" t="s">
        <v>1650</v>
      </c>
      <c r="AH10" s="76" t="s">
        <v>1650</v>
      </c>
      <c r="AI10" s="76" t="s">
        <v>1650</v>
      </c>
      <c r="AJ10" s="76" t="s">
        <v>1650</v>
      </c>
      <c r="AK10" s="76" t="s">
        <v>1650</v>
      </c>
      <c r="AL10" s="76" t="s">
        <v>1650</v>
      </c>
      <c r="AM10" s="76" t="s">
        <v>1650</v>
      </c>
      <c r="AN10" s="76" t="s">
        <v>1650</v>
      </c>
      <c r="AO10" s="76" t="s">
        <v>1650</v>
      </c>
      <c r="AP10" s="76" t="s">
        <v>1650</v>
      </c>
      <c r="AQ10" s="76" t="s">
        <v>1650</v>
      </c>
      <c r="AR10" s="76" t="s">
        <v>1650</v>
      </c>
      <c r="AS10" s="76" t="s">
        <v>1650</v>
      </c>
      <c r="AT10" s="76" t="s">
        <v>1650</v>
      </c>
      <c r="AU10" s="76" t="s">
        <v>1650</v>
      </c>
      <c r="AV10" s="76" t="s">
        <v>1650</v>
      </c>
      <c r="AW10" s="76" t="s">
        <v>1650</v>
      </c>
      <c r="AX10" s="78" t="s">
        <v>1650</v>
      </c>
      <c r="AY10" s="1283" t="s">
        <v>1650</v>
      </c>
      <c r="AZ10" s="1283" t="s">
        <v>1650</v>
      </c>
      <c r="BA10" s="73"/>
      <c r="BB10" s="73"/>
    </row>
    <row r="11" spans="1:54" ht="199.5" x14ac:dyDescent="0.2">
      <c r="A11" s="73"/>
      <c r="B11"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11" s="76">
        <v>6</v>
      </c>
      <c r="D11" s="76" t="s">
        <v>1635</v>
      </c>
      <c r="E11" s="1209" t="s">
        <v>781</v>
      </c>
      <c r="F11" s="1205" t="str">
        <f>VLOOKUP(TBL4_OptApp[[#This Row],[Option type
Defined List]],'Option Typs_Grps'!B$2:C$47, 2, FALSE)</f>
        <v>Customer Options</v>
      </c>
      <c r="G11" s="77" t="s">
        <v>765</v>
      </c>
      <c r="H11" s="76" t="s">
        <v>768</v>
      </c>
      <c r="I11" s="76" t="s">
        <v>1641</v>
      </c>
      <c r="J11" s="76" t="s">
        <v>1664</v>
      </c>
      <c r="K11" s="76" t="s">
        <v>1644</v>
      </c>
      <c r="L11" s="76" t="s">
        <v>1641</v>
      </c>
      <c r="M11" s="76" t="s">
        <v>1641</v>
      </c>
      <c r="N11" s="76" t="s">
        <v>1641</v>
      </c>
      <c r="O11" s="76" t="s">
        <v>1642</v>
      </c>
      <c r="P11" s="76" t="s">
        <v>1642</v>
      </c>
      <c r="Q11" s="76" t="s">
        <v>1642</v>
      </c>
      <c r="R11" s="76" t="s">
        <v>1645</v>
      </c>
      <c r="S11" s="1447" t="s">
        <v>1608</v>
      </c>
      <c r="T11" s="1447" t="s">
        <v>1608</v>
      </c>
      <c r="U11" s="76">
        <v>0.39</v>
      </c>
      <c r="V11" s="76" t="s">
        <v>1665</v>
      </c>
      <c r="W11" s="76" t="s">
        <v>1666</v>
      </c>
      <c r="X11" s="76" t="s">
        <v>1667</v>
      </c>
      <c r="Y11" s="76" t="s">
        <v>1649</v>
      </c>
      <c r="Z11" s="76" t="s">
        <v>1650</v>
      </c>
      <c r="AA11" s="76" t="s">
        <v>1650</v>
      </c>
      <c r="AB11" s="76" t="s">
        <v>1650</v>
      </c>
      <c r="AC11" s="76" t="s">
        <v>1650</v>
      </c>
      <c r="AD11" s="76" t="s">
        <v>1650</v>
      </c>
      <c r="AE11" s="76" t="s">
        <v>1650</v>
      </c>
      <c r="AF11" s="76" t="s">
        <v>1650</v>
      </c>
      <c r="AG11" s="76" t="s">
        <v>1650</v>
      </c>
      <c r="AH11" s="76" t="s">
        <v>1650</v>
      </c>
      <c r="AI11" s="76" t="s">
        <v>1650</v>
      </c>
      <c r="AJ11" s="76" t="s">
        <v>1650</v>
      </c>
      <c r="AK11" s="76" t="s">
        <v>1650</v>
      </c>
      <c r="AL11" s="76" t="s">
        <v>1650</v>
      </c>
      <c r="AM11" s="76" t="s">
        <v>1650</v>
      </c>
      <c r="AN11" s="76" t="s">
        <v>1650</v>
      </c>
      <c r="AO11" s="76" t="s">
        <v>1650</v>
      </c>
      <c r="AP11" s="76" t="s">
        <v>1650</v>
      </c>
      <c r="AQ11" s="76" t="s">
        <v>1650</v>
      </c>
      <c r="AR11" s="76" t="s">
        <v>1650</v>
      </c>
      <c r="AS11" s="76" t="s">
        <v>1650</v>
      </c>
      <c r="AT11" s="76" t="s">
        <v>1650</v>
      </c>
      <c r="AU11" s="76" t="s">
        <v>1650</v>
      </c>
      <c r="AV11" s="76" t="s">
        <v>1650</v>
      </c>
      <c r="AW11" s="76" t="s">
        <v>1650</v>
      </c>
      <c r="AX11" s="78" t="s">
        <v>1650</v>
      </c>
      <c r="AY11" s="1283" t="s">
        <v>1650</v>
      </c>
      <c r="AZ11" s="1283" t="s">
        <v>1650</v>
      </c>
      <c r="BA11" s="73"/>
      <c r="BB11" s="73"/>
    </row>
    <row r="12" spans="1:54" ht="242.25" x14ac:dyDescent="0.2">
      <c r="A12" s="73"/>
      <c r="B12" s="1205"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2" s="76">
        <v>7</v>
      </c>
      <c r="D12" s="76" t="s">
        <v>1636</v>
      </c>
      <c r="E12" s="1210" t="s">
        <v>778</v>
      </c>
      <c r="F12" s="1205" t="str">
        <f>VLOOKUP(TBL4_OptApp[[#This Row],[Option type
Defined List]],'Option Typs_Grps'!B$2:C$47, 2, FALSE)</f>
        <v>Resource Options</v>
      </c>
      <c r="G12" s="77" t="s">
        <v>765</v>
      </c>
      <c r="H12" s="76" t="s">
        <v>770</v>
      </c>
      <c r="I12" s="76" t="s">
        <v>1641</v>
      </c>
      <c r="J12" s="76" t="s">
        <v>1668</v>
      </c>
      <c r="K12" s="76" t="s">
        <v>1644</v>
      </c>
      <c r="L12" s="76" t="s">
        <v>1642</v>
      </c>
      <c r="M12" s="76" t="s">
        <v>1642</v>
      </c>
      <c r="N12" s="76" t="s">
        <v>1642</v>
      </c>
      <c r="O12" s="76" t="s">
        <v>1679</v>
      </c>
      <c r="P12" s="76" t="s">
        <v>1642</v>
      </c>
      <c r="Q12" s="76" t="s">
        <v>1642</v>
      </c>
      <c r="R12" s="76" t="s">
        <v>1669</v>
      </c>
      <c r="S12" s="1448" t="s">
        <v>1608</v>
      </c>
      <c r="T12" s="1448" t="s">
        <v>1613</v>
      </c>
      <c r="U12" s="76">
        <v>2.74</v>
      </c>
      <c r="V12" s="76" t="s">
        <v>1670</v>
      </c>
      <c r="W12" s="76" t="s">
        <v>1671</v>
      </c>
      <c r="X12" s="76" t="s">
        <v>1672</v>
      </c>
      <c r="Y12" s="76" t="s">
        <v>1673</v>
      </c>
      <c r="Z12" s="76" t="s">
        <v>1650</v>
      </c>
      <c r="AA12" s="76" t="s">
        <v>1650</v>
      </c>
      <c r="AB12" s="76" t="s">
        <v>1650</v>
      </c>
      <c r="AC12" s="76" t="s">
        <v>1650</v>
      </c>
      <c r="AD12" s="76" t="s">
        <v>1650</v>
      </c>
      <c r="AE12" s="76" t="s">
        <v>1650</v>
      </c>
      <c r="AF12" s="76" t="s">
        <v>1650</v>
      </c>
      <c r="AG12" s="76" t="s">
        <v>1650</v>
      </c>
      <c r="AH12" s="76" t="s">
        <v>1650</v>
      </c>
      <c r="AI12" s="76" t="s">
        <v>1650</v>
      </c>
      <c r="AJ12" s="76" t="s">
        <v>1650</v>
      </c>
      <c r="AK12" s="76" t="s">
        <v>1650</v>
      </c>
      <c r="AL12" s="76" t="s">
        <v>1650</v>
      </c>
      <c r="AM12" s="76" t="s">
        <v>1650</v>
      </c>
      <c r="AN12" s="76" t="s">
        <v>1650</v>
      </c>
      <c r="AO12" s="76" t="s">
        <v>1650</v>
      </c>
      <c r="AP12" s="76" t="s">
        <v>1650</v>
      </c>
      <c r="AQ12" s="76" t="s">
        <v>1650</v>
      </c>
      <c r="AR12" s="76" t="s">
        <v>1650</v>
      </c>
      <c r="AS12" s="76" t="s">
        <v>1650</v>
      </c>
      <c r="AT12" s="76" t="s">
        <v>1650</v>
      </c>
      <c r="AU12" s="76" t="s">
        <v>1650</v>
      </c>
      <c r="AV12" s="76" t="s">
        <v>1650</v>
      </c>
      <c r="AW12" s="76" t="s">
        <v>1650</v>
      </c>
      <c r="AX12" s="78" t="s">
        <v>1650</v>
      </c>
      <c r="AY12" s="1283" t="s">
        <v>1650</v>
      </c>
      <c r="AZ12" s="1283" t="s">
        <v>1650</v>
      </c>
      <c r="BA12" s="73"/>
      <c r="BB12" s="73"/>
    </row>
    <row r="13" spans="1:54" ht="199.5" x14ac:dyDescent="0.2">
      <c r="A13" s="73"/>
      <c r="B13"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3" s="1284">
        <v>8</v>
      </c>
      <c r="D13" s="76" t="s">
        <v>1637</v>
      </c>
      <c r="E13" s="1210" t="s">
        <v>776</v>
      </c>
      <c r="F13" s="1205" t="str">
        <f>VLOOKUP(TBL4_OptApp[[#This Row],[Option type
Defined List]],'Option Typs_Grps'!B$2:C$47, 2, FALSE)</f>
        <v>Distribution Options</v>
      </c>
      <c r="G13" s="77" t="s">
        <v>765</v>
      </c>
      <c r="H13" s="76" t="s">
        <v>770</v>
      </c>
      <c r="I13" s="76" t="s">
        <v>1642</v>
      </c>
      <c r="J13" s="76" t="s">
        <v>1674</v>
      </c>
      <c r="K13" s="76" t="s">
        <v>1644</v>
      </c>
      <c r="L13" s="76" t="s">
        <v>1642</v>
      </c>
      <c r="M13" s="76" t="s">
        <v>1642</v>
      </c>
      <c r="N13" s="76" t="s">
        <v>1642</v>
      </c>
      <c r="O13" s="76" t="s">
        <v>1642</v>
      </c>
      <c r="P13" s="76" t="s">
        <v>1642</v>
      </c>
      <c r="Q13" s="76" t="s">
        <v>1642</v>
      </c>
      <c r="R13" s="76" t="s">
        <v>1675</v>
      </c>
      <c r="S13" s="1447" t="s">
        <v>1608</v>
      </c>
      <c r="T13" s="1447" t="s">
        <v>1608</v>
      </c>
      <c r="U13" s="76">
        <v>0.06</v>
      </c>
      <c r="V13" s="76" t="s">
        <v>763</v>
      </c>
      <c r="W13" s="76" t="s">
        <v>763</v>
      </c>
      <c r="X13" s="76" t="s">
        <v>763</v>
      </c>
      <c r="Y13" s="76" t="s">
        <v>1649</v>
      </c>
      <c r="Z13" s="76" t="s">
        <v>1650</v>
      </c>
      <c r="AA13" s="76" t="s">
        <v>1650</v>
      </c>
      <c r="AB13" s="76" t="s">
        <v>1650</v>
      </c>
      <c r="AC13" s="76" t="s">
        <v>1650</v>
      </c>
      <c r="AD13" s="76" t="s">
        <v>1650</v>
      </c>
      <c r="AE13" s="76" t="s">
        <v>1650</v>
      </c>
      <c r="AF13" s="76" t="s">
        <v>1650</v>
      </c>
      <c r="AG13" s="76" t="s">
        <v>1650</v>
      </c>
      <c r="AH13" s="76" t="s">
        <v>1650</v>
      </c>
      <c r="AI13" s="76" t="s">
        <v>1650</v>
      </c>
      <c r="AJ13" s="76" t="s">
        <v>1650</v>
      </c>
      <c r="AK13" s="76" t="s">
        <v>1650</v>
      </c>
      <c r="AL13" s="76" t="s">
        <v>1650</v>
      </c>
      <c r="AM13" s="76" t="s">
        <v>1650</v>
      </c>
      <c r="AN13" s="76" t="s">
        <v>1650</v>
      </c>
      <c r="AO13" s="76" t="s">
        <v>1650</v>
      </c>
      <c r="AP13" s="76" t="s">
        <v>1650</v>
      </c>
      <c r="AQ13" s="76" t="s">
        <v>1650</v>
      </c>
      <c r="AR13" s="76" t="s">
        <v>1650</v>
      </c>
      <c r="AS13" s="76" t="s">
        <v>1650</v>
      </c>
      <c r="AT13" s="76" t="s">
        <v>1650</v>
      </c>
      <c r="AU13" s="76" t="s">
        <v>1650</v>
      </c>
      <c r="AV13" s="76" t="s">
        <v>1650</v>
      </c>
      <c r="AW13" s="76" t="s">
        <v>1650</v>
      </c>
      <c r="AX13" s="78" t="s">
        <v>1650</v>
      </c>
      <c r="AY13" s="1283" t="s">
        <v>1650</v>
      </c>
      <c r="AZ13" s="1283" t="s">
        <v>1650</v>
      </c>
      <c r="BA13" s="73"/>
      <c r="BB13" s="73"/>
    </row>
    <row r="14" spans="1:54" ht="199.5" x14ac:dyDescent="0.2">
      <c r="A14" s="73"/>
      <c r="B14"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14" s="1284">
        <v>9</v>
      </c>
      <c r="D14" s="76" t="s">
        <v>1638</v>
      </c>
      <c r="E14" s="1285" t="s">
        <v>1259</v>
      </c>
      <c r="F14" s="1286" t="str">
        <f>VLOOKUP(TBL4_OptApp[[#This Row],[Option type
Defined List]],'Option Typs_Grps'!B$2:C$47, 2, FALSE)</f>
        <v>Distribution Options</v>
      </c>
      <c r="G14" s="77" t="s">
        <v>765</v>
      </c>
      <c r="H14" s="76" t="s">
        <v>768</v>
      </c>
      <c r="I14" s="76" t="s">
        <v>1642</v>
      </c>
      <c r="J14" s="76" t="s">
        <v>1674</v>
      </c>
      <c r="K14" s="76" t="s">
        <v>1644</v>
      </c>
      <c r="L14" s="76" t="s">
        <v>1641</v>
      </c>
      <c r="M14" s="76" t="s">
        <v>1642</v>
      </c>
      <c r="N14" s="76" t="s">
        <v>1641</v>
      </c>
      <c r="O14" s="76" t="s">
        <v>1642</v>
      </c>
      <c r="P14" s="76" t="s">
        <v>1642</v>
      </c>
      <c r="Q14" s="76" t="s">
        <v>1642</v>
      </c>
      <c r="R14" s="76" t="s">
        <v>1676</v>
      </c>
      <c r="S14" s="1448" t="s">
        <v>1608</v>
      </c>
      <c r="T14" s="1448" t="s">
        <v>1608</v>
      </c>
      <c r="U14" s="1284">
        <v>0.36</v>
      </c>
      <c r="V14" s="1284"/>
      <c r="W14" s="1284"/>
      <c r="X14" s="1284" t="s">
        <v>1677</v>
      </c>
      <c r="Y14" s="1284" t="s">
        <v>1649</v>
      </c>
      <c r="Z14" s="1284" t="s">
        <v>1650</v>
      </c>
      <c r="AA14" s="1284" t="s">
        <v>1650</v>
      </c>
      <c r="AB14" s="1284" t="s">
        <v>1650</v>
      </c>
      <c r="AC14" s="1284" t="s">
        <v>1650</v>
      </c>
      <c r="AD14" s="1284" t="s">
        <v>1650</v>
      </c>
      <c r="AE14" s="1284" t="s">
        <v>1650</v>
      </c>
      <c r="AF14" s="1284" t="s">
        <v>1650</v>
      </c>
      <c r="AG14" s="1284" t="s">
        <v>1650</v>
      </c>
      <c r="AH14" s="1284" t="s">
        <v>1650</v>
      </c>
      <c r="AI14" s="76" t="s">
        <v>1650</v>
      </c>
      <c r="AJ14" s="76" t="s">
        <v>1650</v>
      </c>
      <c r="AK14" s="76" t="s">
        <v>1650</v>
      </c>
      <c r="AL14" s="76" t="s">
        <v>1650</v>
      </c>
      <c r="AM14" s="76" t="s">
        <v>1650</v>
      </c>
      <c r="AN14" s="76" t="s">
        <v>1650</v>
      </c>
      <c r="AO14" s="76" t="s">
        <v>1650</v>
      </c>
      <c r="AP14" s="76" t="s">
        <v>1650</v>
      </c>
      <c r="AQ14" s="76" t="s">
        <v>1650</v>
      </c>
      <c r="AR14" s="76" t="s">
        <v>1650</v>
      </c>
      <c r="AS14" s="76" t="s">
        <v>1650</v>
      </c>
      <c r="AT14" s="76" t="s">
        <v>1650</v>
      </c>
      <c r="AU14" s="76" t="s">
        <v>1650</v>
      </c>
      <c r="AV14" s="76" t="s">
        <v>1650</v>
      </c>
      <c r="AW14" s="76" t="s">
        <v>1650</v>
      </c>
      <c r="AX14" s="78" t="s">
        <v>1650</v>
      </c>
      <c r="AY14" s="1283" t="s">
        <v>1650</v>
      </c>
      <c r="AZ14" s="1283" t="s">
        <v>1650</v>
      </c>
      <c r="BA14" s="73"/>
      <c r="BB14" s="73"/>
    </row>
    <row r="15" spans="1:54" ht="199.5" x14ac:dyDescent="0.2">
      <c r="A15" s="73"/>
      <c r="B15"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5" s="1284">
        <v>10</v>
      </c>
      <c r="D15" s="76" t="s">
        <v>1639</v>
      </c>
      <c r="E15" s="1287" t="s">
        <v>1279</v>
      </c>
      <c r="F15" s="1288" t="str">
        <f>VLOOKUP(TBL4_OptApp[[#This Row],[Option type
Defined List]],'Option Typs_Grps'!B$2:C$47, 2, FALSE)</f>
        <v>Distribution Options</v>
      </c>
      <c r="G15" s="77" t="s">
        <v>765</v>
      </c>
      <c r="H15" s="76" t="s">
        <v>770</v>
      </c>
      <c r="I15" s="76" t="s">
        <v>1642</v>
      </c>
      <c r="J15" s="76" t="s">
        <v>1674</v>
      </c>
      <c r="K15" s="76" t="s">
        <v>1644</v>
      </c>
      <c r="L15" s="76" t="s">
        <v>1642</v>
      </c>
      <c r="M15" s="76" t="s">
        <v>1642</v>
      </c>
      <c r="N15" s="76" t="s">
        <v>1642</v>
      </c>
      <c r="O15" s="76" t="s">
        <v>1642</v>
      </c>
      <c r="P15" s="76" t="s">
        <v>1642</v>
      </c>
      <c r="Q15" s="76" t="s">
        <v>1642</v>
      </c>
      <c r="R15" s="76" t="s">
        <v>1678</v>
      </c>
      <c r="S15" s="1448" t="s">
        <v>1608</v>
      </c>
      <c r="T15" s="1448" t="s">
        <v>1608</v>
      </c>
      <c r="U15" s="1284">
        <v>0.15</v>
      </c>
      <c r="V15" s="1284" t="s">
        <v>763</v>
      </c>
      <c r="W15" s="1284" t="s">
        <v>763</v>
      </c>
      <c r="X15" s="1284" t="s">
        <v>763</v>
      </c>
      <c r="Y15" s="1284" t="s">
        <v>1649</v>
      </c>
      <c r="Z15" s="1284" t="s">
        <v>1650</v>
      </c>
      <c r="AA15" s="1284" t="s">
        <v>1650</v>
      </c>
      <c r="AB15" s="1284" t="s">
        <v>1650</v>
      </c>
      <c r="AC15" s="1284" t="s">
        <v>1650</v>
      </c>
      <c r="AD15" s="1284" t="s">
        <v>1650</v>
      </c>
      <c r="AE15" s="1284" t="s">
        <v>1650</v>
      </c>
      <c r="AF15" s="1284" t="s">
        <v>1650</v>
      </c>
      <c r="AG15" s="1284" t="s">
        <v>1650</v>
      </c>
      <c r="AH15" s="1284" t="s">
        <v>1650</v>
      </c>
      <c r="AI15" s="76" t="s">
        <v>1650</v>
      </c>
      <c r="AJ15" s="76" t="s">
        <v>1650</v>
      </c>
      <c r="AK15" s="76" t="s">
        <v>1650</v>
      </c>
      <c r="AL15" s="76" t="s">
        <v>1650</v>
      </c>
      <c r="AM15" s="76" t="s">
        <v>1650</v>
      </c>
      <c r="AN15" s="76" t="s">
        <v>1650</v>
      </c>
      <c r="AO15" s="76" t="s">
        <v>1650</v>
      </c>
      <c r="AP15" s="76" t="s">
        <v>1650</v>
      </c>
      <c r="AQ15" s="76" t="s">
        <v>1650</v>
      </c>
      <c r="AR15" s="76" t="s">
        <v>1650</v>
      </c>
      <c r="AS15" s="76" t="s">
        <v>1650</v>
      </c>
      <c r="AT15" s="76" t="s">
        <v>1650</v>
      </c>
      <c r="AU15" s="76" t="s">
        <v>1650</v>
      </c>
      <c r="AV15" s="76" t="s">
        <v>1650</v>
      </c>
      <c r="AW15" s="76" t="s">
        <v>1650</v>
      </c>
      <c r="AX15" s="78" t="s">
        <v>1650</v>
      </c>
      <c r="AY15" s="1283" t="s">
        <v>1650</v>
      </c>
      <c r="AZ15" s="1283" t="s">
        <v>1650</v>
      </c>
      <c r="BA15" s="73"/>
      <c r="BB15" s="73"/>
    </row>
    <row r="16" spans="1:54" ht="199.5" x14ac:dyDescent="0.2">
      <c r="A16" s="73"/>
      <c r="B16" s="128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51cU</v>
      </c>
      <c r="C16" s="1284">
        <v>11</v>
      </c>
      <c r="D16" s="76" t="s">
        <v>1640</v>
      </c>
      <c r="E16" s="1284" t="s">
        <v>1275</v>
      </c>
      <c r="F16" s="1288" t="str">
        <f>VLOOKUP(TBL4_OptApp[[#This Row],[Option type
Defined List]],'Option Typs_Grps'!B$2:C$47, 2, FALSE)</f>
        <v>Distribution Options</v>
      </c>
      <c r="G16" s="77" t="s">
        <v>765</v>
      </c>
      <c r="H16" s="76" t="s">
        <v>761</v>
      </c>
      <c r="I16" s="1284" t="s">
        <v>1642</v>
      </c>
      <c r="J16" s="1284" t="s">
        <v>1674</v>
      </c>
      <c r="K16" s="1284" t="s">
        <v>1644</v>
      </c>
      <c r="L16" s="76" t="s">
        <v>1642</v>
      </c>
      <c r="M16" s="76" t="s">
        <v>1642</v>
      </c>
      <c r="N16" s="76" t="s">
        <v>1642</v>
      </c>
      <c r="O16" s="76" t="s">
        <v>1642</v>
      </c>
      <c r="P16" s="76" t="s">
        <v>1642</v>
      </c>
      <c r="Q16" s="76" t="s">
        <v>1642</v>
      </c>
      <c r="R16" s="76" t="s">
        <v>1681</v>
      </c>
      <c r="S16" s="1447" t="s">
        <v>1608</v>
      </c>
      <c r="T16" s="1447" t="s">
        <v>1608</v>
      </c>
      <c r="U16" s="1284">
        <v>1.4999999999999999E-2</v>
      </c>
      <c r="V16" s="1284" t="s">
        <v>763</v>
      </c>
      <c r="W16" s="1284" t="s">
        <v>763</v>
      </c>
      <c r="X16" s="1284" t="s">
        <v>763</v>
      </c>
      <c r="Y16" s="1284" t="s">
        <v>1649</v>
      </c>
      <c r="Z16" s="1284" t="s">
        <v>1650</v>
      </c>
      <c r="AA16" s="1284" t="s">
        <v>1650</v>
      </c>
      <c r="AB16" s="1284" t="s">
        <v>1650</v>
      </c>
      <c r="AC16" s="1284" t="s">
        <v>1650</v>
      </c>
      <c r="AD16" s="1284" t="s">
        <v>1650</v>
      </c>
      <c r="AE16" s="1284" t="s">
        <v>1650</v>
      </c>
      <c r="AF16" s="1284" t="s">
        <v>1650</v>
      </c>
      <c r="AG16" s="1284" t="s">
        <v>1650</v>
      </c>
      <c r="AH16" s="1284" t="s">
        <v>1650</v>
      </c>
      <c r="AI16" s="76" t="s">
        <v>1650</v>
      </c>
      <c r="AJ16" s="76" t="s">
        <v>1650</v>
      </c>
      <c r="AK16" s="76" t="s">
        <v>1650</v>
      </c>
      <c r="AL16" s="76" t="s">
        <v>1650</v>
      </c>
      <c r="AM16" s="76" t="s">
        <v>1650</v>
      </c>
      <c r="AN16" s="76" t="s">
        <v>1650</v>
      </c>
      <c r="AO16" s="76" t="s">
        <v>1650</v>
      </c>
      <c r="AP16" s="76" t="s">
        <v>1650</v>
      </c>
      <c r="AQ16" s="76" t="s">
        <v>1650</v>
      </c>
      <c r="AR16" s="76" t="s">
        <v>1650</v>
      </c>
      <c r="AS16" s="76" t="s">
        <v>1650</v>
      </c>
      <c r="AT16" s="76" t="s">
        <v>1650</v>
      </c>
      <c r="AU16" s="76" t="s">
        <v>1650</v>
      </c>
      <c r="AV16" s="76" t="s">
        <v>1650</v>
      </c>
      <c r="AW16" s="76" t="s">
        <v>1650</v>
      </c>
      <c r="AX16" s="78" t="s">
        <v>1650</v>
      </c>
      <c r="AY16" s="1283" t="s">
        <v>1650</v>
      </c>
      <c r="AZ16" s="1283" t="s">
        <v>1650</v>
      </c>
      <c r="BA16" s="73"/>
      <c r="BB16" s="73"/>
    </row>
    <row r="17" spans="1:54" ht="15" x14ac:dyDescent="0.2">
      <c r="A17" s="73"/>
      <c r="B17" s="1288"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7" s="1284"/>
      <c r="D17" s="76"/>
      <c r="E17" s="1287"/>
      <c r="F17" s="1288" t="e">
        <f>VLOOKUP(TBL4_OptApp[[#This Row],[Option type
Defined List]],'Option Typs_Grps'!B$2:C$47, 2, FALSE)</f>
        <v>#N/A</v>
      </c>
      <c r="G17" s="77"/>
      <c r="H17" s="76"/>
      <c r="I17" s="1284" t="s">
        <v>762</v>
      </c>
      <c r="J17" s="1284"/>
      <c r="K17" s="1284"/>
      <c r="L17" s="1284"/>
      <c r="M17" s="1284"/>
      <c r="N17" s="1284"/>
      <c r="O17" s="1284"/>
      <c r="P17" s="1284"/>
      <c r="Q17" s="1284"/>
      <c r="R17" s="76"/>
      <c r="S17" s="1447"/>
      <c r="T17" s="1447"/>
      <c r="U17" s="1284"/>
      <c r="V17" s="1284"/>
      <c r="W17" s="1284" t="s">
        <v>762</v>
      </c>
      <c r="X17" s="1284" t="s">
        <v>762</v>
      </c>
      <c r="Y17" s="1284" t="s">
        <v>762</v>
      </c>
      <c r="Z17" s="1284" t="s">
        <v>762</v>
      </c>
      <c r="AA17" s="1284" t="s">
        <v>762</v>
      </c>
      <c r="AB17" s="1284" t="s">
        <v>762</v>
      </c>
      <c r="AC17" s="1284" t="s">
        <v>762</v>
      </c>
      <c r="AD17" s="1284" t="s">
        <v>762</v>
      </c>
      <c r="AE17" s="1284" t="s">
        <v>762</v>
      </c>
      <c r="AF17" s="1284"/>
      <c r="AG17" s="1284" t="s">
        <v>762</v>
      </c>
      <c r="AH17" s="1284" t="s">
        <v>762</v>
      </c>
      <c r="AI17" s="76" t="s">
        <v>762</v>
      </c>
      <c r="AJ17" s="76" t="s">
        <v>762</v>
      </c>
      <c r="AK17" s="76"/>
      <c r="AL17" s="76" t="s">
        <v>762</v>
      </c>
      <c r="AM17" s="76"/>
      <c r="AN17" s="76" t="s">
        <v>762</v>
      </c>
      <c r="AO17" s="76"/>
      <c r="AP17" s="76" t="s">
        <v>762</v>
      </c>
      <c r="AQ17" s="76"/>
      <c r="AR17" s="76" t="s">
        <v>762</v>
      </c>
      <c r="AS17" s="76"/>
      <c r="AT17" s="76" t="s">
        <v>762</v>
      </c>
      <c r="AU17" s="76"/>
      <c r="AV17" s="1284" t="s">
        <v>762</v>
      </c>
      <c r="AW17" s="1284" t="s">
        <v>762</v>
      </c>
      <c r="AX17" s="1284" t="s">
        <v>762</v>
      </c>
      <c r="AY17" s="1283"/>
      <c r="AZ17" s="1283"/>
      <c r="BA17" s="73"/>
      <c r="BB17" s="73"/>
    </row>
    <row r="18" spans="1:54" ht="15" x14ac:dyDescent="0.2">
      <c r="A18" s="73"/>
      <c r="B18"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8" s="1283"/>
      <c r="D18" s="79"/>
      <c r="E18" s="1284"/>
      <c r="F18" s="1289" t="e">
        <f>VLOOKUP(TBL4_OptApp[[#This Row],[Option type
Defined List]],'Option Typs_Grps'!B$2:C$47, 2, FALSE)</f>
        <v>#N/A</v>
      </c>
      <c r="G18" s="77"/>
      <c r="H18" s="76"/>
      <c r="I18" s="1284" t="s">
        <v>762</v>
      </c>
      <c r="J18" s="1284"/>
      <c r="K18" s="1284"/>
      <c r="L18" s="1284"/>
      <c r="M18" s="1284"/>
      <c r="N18" s="1284"/>
      <c r="O18" s="1284"/>
      <c r="P18" s="1284"/>
      <c r="Q18" s="1284"/>
      <c r="R18" s="79"/>
      <c r="S18" s="1447"/>
      <c r="T18" s="1447"/>
      <c r="U18" s="1283"/>
      <c r="V18" s="1283"/>
      <c r="W18" s="1283" t="s">
        <v>762</v>
      </c>
      <c r="X18" s="1283" t="s">
        <v>762</v>
      </c>
      <c r="Y18" s="1283" t="s">
        <v>762</v>
      </c>
      <c r="Z18" s="1283" t="s">
        <v>762</v>
      </c>
      <c r="AA18" s="1283" t="s">
        <v>762</v>
      </c>
      <c r="AB18" s="1283" t="s">
        <v>762</v>
      </c>
      <c r="AC18" s="1283" t="s">
        <v>762</v>
      </c>
      <c r="AD18" s="1283" t="s">
        <v>762</v>
      </c>
      <c r="AE18" s="1283" t="s">
        <v>762</v>
      </c>
      <c r="AF18" s="1283"/>
      <c r="AG18" s="1283" t="s">
        <v>762</v>
      </c>
      <c r="AH18" s="1283" t="s">
        <v>762</v>
      </c>
      <c r="AI18" s="76" t="s">
        <v>762</v>
      </c>
      <c r="AJ18" s="79" t="s">
        <v>762</v>
      </c>
      <c r="AK18" s="79"/>
      <c r="AL18" s="79" t="s">
        <v>762</v>
      </c>
      <c r="AM18" s="79"/>
      <c r="AN18" s="79" t="s">
        <v>762</v>
      </c>
      <c r="AO18" s="79"/>
      <c r="AP18" s="79" t="s">
        <v>762</v>
      </c>
      <c r="AQ18" s="79"/>
      <c r="AR18" s="79" t="s">
        <v>762</v>
      </c>
      <c r="AS18" s="79"/>
      <c r="AT18" s="79" t="s">
        <v>762</v>
      </c>
      <c r="AU18" s="79"/>
      <c r="AV18" s="1283" t="s">
        <v>762</v>
      </c>
      <c r="AW18" s="1283" t="s">
        <v>762</v>
      </c>
      <c r="AX18" s="1283" t="s">
        <v>762</v>
      </c>
      <c r="AY18" s="1283"/>
      <c r="AZ18" s="1283"/>
      <c r="BA18" s="73"/>
      <c r="BB18" s="73"/>
    </row>
    <row r="19" spans="1:54" ht="15" x14ac:dyDescent="0.2">
      <c r="A19" s="73"/>
      <c r="B19"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19" s="1283"/>
      <c r="D19" s="79"/>
      <c r="E19" s="1287"/>
      <c r="F19" s="1289" t="e">
        <f>VLOOKUP(TBL4_OptApp[[#This Row],[Option type
Defined List]],'Option Typs_Grps'!B$2:C$47, 2, FALSE)</f>
        <v>#N/A</v>
      </c>
      <c r="G19" s="77"/>
      <c r="H19" s="76"/>
      <c r="I19" s="1284" t="s">
        <v>762</v>
      </c>
      <c r="J19" s="1284"/>
      <c r="K19" s="1284"/>
      <c r="L19" s="1284"/>
      <c r="M19" s="1284"/>
      <c r="N19" s="1284"/>
      <c r="O19" s="1284"/>
      <c r="P19" s="1284"/>
      <c r="Q19" s="1284"/>
      <c r="R19" s="79"/>
      <c r="S19" s="1447"/>
      <c r="T19" s="1447"/>
      <c r="U19" s="1283"/>
      <c r="V19" s="1283"/>
      <c r="W19" s="1283" t="s">
        <v>762</v>
      </c>
      <c r="X19" s="1283" t="s">
        <v>762</v>
      </c>
      <c r="Y19" s="1283" t="s">
        <v>762</v>
      </c>
      <c r="Z19" s="1283" t="s">
        <v>762</v>
      </c>
      <c r="AA19" s="1283" t="s">
        <v>762</v>
      </c>
      <c r="AB19" s="1283" t="s">
        <v>762</v>
      </c>
      <c r="AC19" s="1283" t="s">
        <v>762</v>
      </c>
      <c r="AD19" s="1283" t="s">
        <v>762</v>
      </c>
      <c r="AE19" s="1283" t="s">
        <v>762</v>
      </c>
      <c r="AF19" s="1283"/>
      <c r="AG19" s="1283" t="s">
        <v>762</v>
      </c>
      <c r="AH19" s="1283" t="s">
        <v>762</v>
      </c>
      <c r="AI19" s="1284" t="s">
        <v>762</v>
      </c>
      <c r="AJ19" s="1283" t="s">
        <v>762</v>
      </c>
      <c r="AK19" s="1283"/>
      <c r="AL19" s="1283" t="s">
        <v>762</v>
      </c>
      <c r="AM19" s="1283"/>
      <c r="AN19" s="1283" t="s">
        <v>762</v>
      </c>
      <c r="AO19" s="1283"/>
      <c r="AP19" s="1283" t="s">
        <v>762</v>
      </c>
      <c r="AQ19" s="1283"/>
      <c r="AR19" s="1283" t="s">
        <v>762</v>
      </c>
      <c r="AS19" s="1283"/>
      <c r="AT19" s="1283" t="s">
        <v>762</v>
      </c>
      <c r="AU19" s="1283"/>
      <c r="AV19" s="1283" t="s">
        <v>762</v>
      </c>
      <c r="AW19" s="1283" t="s">
        <v>762</v>
      </c>
      <c r="AX19" s="1283" t="s">
        <v>762</v>
      </c>
      <c r="AY19" s="1283"/>
      <c r="AZ19" s="1283"/>
      <c r="BA19" s="73"/>
      <c r="BB19" s="73"/>
    </row>
    <row r="20" spans="1:54" ht="15" x14ac:dyDescent="0.25">
      <c r="A20" s="73"/>
      <c r="B20"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0" s="1283"/>
      <c r="D20" s="79"/>
      <c r="E20" s="1290"/>
      <c r="F20" s="1289" t="e">
        <f>VLOOKUP(TBL4_OptApp[[#This Row],[Option type
Defined List]],'Option Typs_Grps'!B$2:C$47, 2, FALSE)</f>
        <v>#N/A</v>
      </c>
      <c r="G20" s="77"/>
      <c r="H20" s="76"/>
      <c r="I20" s="1284"/>
      <c r="J20" s="1284"/>
      <c r="K20" s="1284"/>
      <c r="L20" s="1284"/>
      <c r="M20" s="1284"/>
      <c r="N20" s="1284"/>
      <c r="O20" s="1284"/>
      <c r="P20" s="1284"/>
      <c r="Q20" s="1284"/>
      <c r="R20" s="76"/>
      <c r="S20" s="1447"/>
      <c r="T20" s="1447"/>
      <c r="U20" s="1283"/>
      <c r="V20" s="1283"/>
      <c r="W20" s="1283"/>
      <c r="X20" s="1283"/>
      <c r="Y20" s="1283"/>
      <c r="Z20" s="1283"/>
      <c r="AA20" s="1283"/>
      <c r="AB20" s="1283"/>
      <c r="AC20" s="1283"/>
      <c r="AD20" s="1283"/>
      <c r="AE20" s="1283"/>
      <c r="AF20" s="1283"/>
      <c r="AG20" s="1283"/>
      <c r="AH20" s="1283"/>
      <c r="AI20" s="1283"/>
      <c r="AJ20" s="1283"/>
      <c r="AK20" s="1283"/>
      <c r="AL20" s="1283"/>
      <c r="AM20" s="1283"/>
      <c r="AN20" s="1283"/>
      <c r="AO20" s="1283"/>
      <c r="AP20" s="1283"/>
      <c r="AQ20" s="1283"/>
      <c r="AR20" s="1283"/>
      <c r="AS20" s="1283"/>
      <c r="AT20" s="1283"/>
      <c r="AU20" s="1283"/>
      <c r="AV20" s="1283"/>
      <c r="AW20" s="1283"/>
      <c r="AX20" s="1283"/>
      <c r="AY20" s="1283"/>
      <c r="AZ20" s="1283"/>
      <c r="BA20" s="73"/>
      <c r="BB20" s="73"/>
    </row>
    <row r="21" spans="1:54" ht="15" x14ac:dyDescent="0.25">
      <c r="B21"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1" s="1283"/>
      <c r="D21" s="79"/>
      <c r="E21" s="1290"/>
      <c r="F21" s="1289" t="e">
        <f>VLOOKUP(TBL4_OptApp[[#This Row],[Option type
Defined List]],'Option Typs_Grps'!B$2:C$47, 2, FALSE)</f>
        <v>#N/A</v>
      </c>
      <c r="G21" s="77"/>
      <c r="H21" s="76"/>
      <c r="I21" s="1284"/>
      <c r="J21" s="1284"/>
      <c r="K21" s="1284"/>
      <c r="L21" s="1284"/>
      <c r="M21" s="1284"/>
      <c r="N21" s="1284"/>
      <c r="O21" s="1284"/>
      <c r="P21" s="1284"/>
      <c r="Q21" s="1284"/>
      <c r="R21" s="76"/>
      <c r="S21" s="1447"/>
      <c r="T21" s="1447"/>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3"/>
      <c r="AU21" s="1283"/>
      <c r="AV21" s="1283"/>
      <c r="AW21" s="1283"/>
      <c r="AX21" s="1283"/>
      <c r="AY21" s="1283"/>
      <c r="AZ21" s="1283"/>
    </row>
    <row r="22" spans="1:54" ht="15" x14ac:dyDescent="0.25">
      <c r="B22"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2" s="1283"/>
      <c r="D22" s="79"/>
      <c r="E22" s="1290"/>
      <c r="F22" s="1289" t="e">
        <f>VLOOKUP(TBL4_OptApp[[#This Row],[Option type
Defined List]],'Option Typs_Grps'!B$2:C$47, 2, FALSE)</f>
        <v>#N/A</v>
      </c>
      <c r="G22" s="77"/>
      <c r="H22" s="76"/>
      <c r="I22" s="1284"/>
      <c r="J22" s="1284"/>
      <c r="K22" s="1284"/>
      <c r="L22" s="1284"/>
      <c r="M22" s="1284"/>
      <c r="N22" s="1284"/>
      <c r="O22" s="1284"/>
      <c r="P22" s="1284"/>
      <c r="Q22" s="1284"/>
      <c r="R22" s="76"/>
      <c r="S22" s="1448"/>
      <c r="T22" s="1448"/>
      <c r="U22" s="1283"/>
      <c r="V22" s="1283"/>
      <c r="W22" s="1283"/>
      <c r="X22" s="1283"/>
      <c r="Y22" s="1283"/>
      <c r="Z22" s="1283"/>
      <c r="AA22" s="1283"/>
      <c r="AB22" s="1283"/>
      <c r="AC22" s="1283"/>
      <c r="AD22" s="1283"/>
      <c r="AE22" s="1283"/>
      <c r="AF22" s="1283"/>
      <c r="AG22" s="1283"/>
      <c r="AH22" s="1283"/>
      <c r="AI22" s="1283"/>
      <c r="AJ22" s="1283"/>
      <c r="AK22" s="1283"/>
      <c r="AL22" s="1283"/>
      <c r="AM22" s="1283"/>
      <c r="AN22" s="1283"/>
      <c r="AO22" s="1283"/>
      <c r="AP22" s="1283"/>
      <c r="AQ22" s="1283"/>
      <c r="AR22" s="1283"/>
      <c r="AS22" s="1283"/>
      <c r="AT22" s="1283"/>
      <c r="AU22" s="1283"/>
      <c r="AV22" s="1283"/>
      <c r="AW22" s="1283"/>
      <c r="AX22" s="1283"/>
      <c r="AY22" s="1283"/>
      <c r="AZ22" s="1283"/>
    </row>
    <row r="23" spans="1:54" ht="15" x14ac:dyDescent="0.25">
      <c r="B23"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3" s="1283"/>
      <c r="D23" s="79"/>
      <c r="E23" s="1290"/>
      <c r="F23" s="1289" t="e">
        <f>VLOOKUP(TBL4_OptApp[[#This Row],[Option type
Defined List]],'Option Typs_Grps'!B$2:C$47, 2, FALSE)</f>
        <v>#N/A</v>
      </c>
      <c r="G23" s="77"/>
      <c r="H23" s="76"/>
      <c r="I23" s="1284"/>
      <c r="J23" s="1284"/>
      <c r="K23" s="1284"/>
      <c r="L23" s="1284"/>
      <c r="M23" s="1284"/>
      <c r="N23" s="1284"/>
      <c r="O23" s="1284"/>
      <c r="P23" s="1284"/>
      <c r="Q23" s="1284"/>
      <c r="R23" s="76"/>
      <c r="S23" s="1447"/>
      <c r="T23" s="1447"/>
      <c r="U23" s="1283"/>
      <c r="V23" s="1283"/>
      <c r="W23" s="1283"/>
      <c r="X23" s="1283"/>
      <c r="Y23" s="1283"/>
      <c r="Z23" s="1283"/>
      <c r="AA23" s="1283"/>
      <c r="AB23" s="1283"/>
      <c r="AC23" s="1283"/>
      <c r="AD23" s="1283"/>
      <c r="AE23" s="1283"/>
      <c r="AF23" s="1283"/>
      <c r="AG23" s="1283"/>
      <c r="AH23" s="1283"/>
      <c r="AI23" s="1283"/>
      <c r="AJ23" s="1283"/>
      <c r="AK23" s="1283"/>
      <c r="AL23" s="1283"/>
      <c r="AM23" s="1283"/>
      <c r="AN23" s="1283"/>
      <c r="AO23" s="1283"/>
      <c r="AP23" s="1283"/>
      <c r="AQ23" s="1283"/>
      <c r="AR23" s="1283"/>
      <c r="AS23" s="1283"/>
      <c r="AT23" s="1283"/>
      <c r="AU23" s="1283"/>
      <c r="AV23" s="1283"/>
      <c r="AW23" s="1283"/>
      <c r="AX23" s="1283"/>
      <c r="AY23" s="1283"/>
      <c r="AZ23" s="1283"/>
    </row>
    <row r="24" spans="1:54" ht="15" x14ac:dyDescent="0.25">
      <c r="B24"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4" s="1283"/>
      <c r="D24" s="79"/>
      <c r="E24" s="1290"/>
      <c r="F24" s="1289" t="e">
        <f>VLOOKUP(TBL4_OptApp[[#This Row],[Option type
Defined List]],'Option Typs_Grps'!B$2:C$47, 2, FALSE)</f>
        <v>#N/A</v>
      </c>
      <c r="G24" s="77"/>
      <c r="H24" s="76"/>
      <c r="I24" s="1284"/>
      <c r="J24" s="1284"/>
      <c r="K24" s="1284"/>
      <c r="L24" s="1284"/>
      <c r="M24" s="1284"/>
      <c r="N24" s="1284"/>
      <c r="O24" s="1284"/>
      <c r="P24" s="1284"/>
      <c r="Q24" s="1284"/>
      <c r="R24" s="76"/>
      <c r="S24" s="1447"/>
      <c r="T24" s="1447"/>
      <c r="U24" s="1283"/>
      <c r="V24" s="1283"/>
      <c r="W24" s="1283"/>
      <c r="X24" s="1283"/>
      <c r="Y24" s="1283"/>
      <c r="Z24" s="1283"/>
      <c r="AA24" s="1283"/>
      <c r="AB24" s="1283"/>
      <c r="AC24" s="1283"/>
      <c r="AD24" s="1283"/>
      <c r="AE24" s="1283"/>
      <c r="AF24" s="1283"/>
      <c r="AG24" s="1283"/>
      <c r="AH24" s="1283"/>
      <c r="AI24" s="1283"/>
      <c r="AJ24" s="1283"/>
      <c r="AK24" s="1283"/>
      <c r="AL24" s="1283"/>
      <c r="AM24" s="1283"/>
      <c r="AN24" s="1283"/>
      <c r="AO24" s="1283"/>
      <c r="AP24" s="1283"/>
      <c r="AQ24" s="1283"/>
      <c r="AR24" s="1283"/>
      <c r="AS24" s="1283"/>
      <c r="AT24" s="1283"/>
      <c r="AU24" s="1283"/>
      <c r="AV24" s="1283"/>
      <c r="AW24" s="1283"/>
      <c r="AX24" s="1283"/>
      <c r="AY24" s="1283"/>
      <c r="AZ24" s="1283"/>
    </row>
    <row r="25" spans="1:54" ht="15" x14ac:dyDescent="0.2">
      <c r="B25"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5" s="1283"/>
      <c r="D25" s="81"/>
      <c r="E25" s="1287"/>
      <c r="F25" s="1289" t="e">
        <f>VLOOKUP(TBL4_OptApp[[#This Row],[Option type
Defined List]],'Option Typs_Grps'!B$2:C$47, 2, FALSE)</f>
        <v>#N/A</v>
      </c>
      <c r="G25" s="77"/>
      <c r="H25" s="76"/>
      <c r="I25" s="1284" t="s">
        <v>762</v>
      </c>
      <c r="J25" s="1284"/>
      <c r="K25" s="1284"/>
      <c r="L25" s="1284"/>
      <c r="M25" s="1284"/>
      <c r="N25" s="1284"/>
      <c r="O25" s="1284"/>
      <c r="P25" s="1284"/>
      <c r="Q25" s="1284"/>
      <c r="R25" s="79"/>
      <c r="S25" s="1447"/>
      <c r="T25" s="1447"/>
      <c r="U25" s="1283"/>
      <c r="V25" s="1283"/>
      <c r="W25" s="1283" t="s">
        <v>762</v>
      </c>
      <c r="X25" s="1283" t="s">
        <v>762</v>
      </c>
      <c r="Y25" s="1283" t="s">
        <v>762</v>
      </c>
      <c r="Z25" s="1283" t="s">
        <v>762</v>
      </c>
      <c r="AA25" s="1283" t="s">
        <v>762</v>
      </c>
      <c r="AB25" s="1283" t="s">
        <v>762</v>
      </c>
      <c r="AC25" s="1283" t="s">
        <v>762</v>
      </c>
      <c r="AD25" s="1283" t="s">
        <v>762</v>
      </c>
      <c r="AE25" s="1283" t="s">
        <v>762</v>
      </c>
      <c r="AF25" s="1283"/>
      <c r="AG25" s="1283" t="s">
        <v>762</v>
      </c>
      <c r="AH25" s="1283" t="s">
        <v>762</v>
      </c>
      <c r="AI25" s="1284" t="s">
        <v>762</v>
      </c>
      <c r="AJ25" s="1283" t="s">
        <v>762</v>
      </c>
      <c r="AK25" s="1283"/>
      <c r="AL25" s="1283" t="s">
        <v>762</v>
      </c>
      <c r="AM25" s="1283"/>
      <c r="AN25" s="1283" t="s">
        <v>762</v>
      </c>
      <c r="AO25" s="1283"/>
      <c r="AP25" s="1283" t="s">
        <v>762</v>
      </c>
      <c r="AQ25" s="1283"/>
      <c r="AR25" s="1283" t="s">
        <v>762</v>
      </c>
      <c r="AS25" s="1283"/>
      <c r="AT25" s="1283" t="s">
        <v>762</v>
      </c>
      <c r="AU25" s="1283"/>
      <c r="AV25" s="1283" t="s">
        <v>762</v>
      </c>
      <c r="AW25" s="1283" t="s">
        <v>762</v>
      </c>
      <c r="AX25" s="1283" t="s">
        <v>762</v>
      </c>
      <c r="AY25" s="1283"/>
      <c r="AZ25" s="1283"/>
    </row>
    <row r="26" spans="1:54" ht="15" x14ac:dyDescent="0.25">
      <c r="B26"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6" s="1283"/>
      <c r="D26" s="79"/>
      <c r="E26" s="1290"/>
      <c r="F26" s="1289" t="e">
        <f>VLOOKUP(TBL4_OptApp[[#This Row],[Option type
Defined List]],'Option Typs_Grps'!B$2:C$47, 2, FALSE)</f>
        <v>#N/A</v>
      </c>
      <c r="G26" s="77"/>
      <c r="H26" s="76"/>
      <c r="I26" s="1284"/>
      <c r="J26" s="1284"/>
      <c r="K26" s="1284"/>
      <c r="L26" s="1284"/>
      <c r="M26" s="1284"/>
      <c r="N26" s="1284"/>
      <c r="O26" s="1284"/>
      <c r="P26" s="1284"/>
      <c r="Q26" s="1284"/>
      <c r="R26" s="79"/>
      <c r="S26" s="1447"/>
      <c r="T26" s="1447"/>
      <c r="U26" s="1283"/>
      <c r="V26" s="1283"/>
      <c r="W26" s="1283"/>
      <c r="X26" s="1283"/>
      <c r="Y26" s="1283"/>
      <c r="Z26" s="1283"/>
      <c r="AA26" s="1283"/>
      <c r="AB26" s="1283"/>
      <c r="AC26" s="1283"/>
      <c r="AD26" s="1283"/>
      <c r="AE26" s="1283"/>
      <c r="AF26" s="1283"/>
      <c r="AG26" s="1283"/>
      <c r="AH26" s="1283"/>
      <c r="AI26" s="1283"/>
      <c r="AJ26" s="1283"/>
      <c r="AK26" s="1283"/>
      <c r="AL26" s="1283"/>
      <c r="AM26" s="1283"/>
      <c r="AN26" s="1283"/>
      <c r="AO26" s="1283"/>
      <c r="AP26" s="1283"/>
      <c r="AQ26" s="1283"/>
      <c r="AR26" s="1283"/>
      <c r="AS26" s="1283"/>
      <c r="AT26" s="1283"/>
      <c r="AU26" s="1283"/>
      <c r="AV26" s="1283"/>
      <c r="AW26" s="1283"/>
      <c r="AX26" s="1283"/>
      <c r="AY26" s="1283"/>
      <c r="AZ26" s="1283"/>
    </row>
    <row r="27" spans="1:54" ht="15" x14ac:dyDescent="0.25">
      <c r="B27"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7" s="1283"/>
      <c r="D27" s="79"/>
      <c r="E27" s="1290"/>
      <c r="F27" s="1289" t="e">
        <f>VLOOKUP(TBL4_OptApp[[#This Row],[Option type
Defined List]],'Option Typs_Grps'!B$2:C$47, 2, FALSE)</f>
        <v>#N/A</v>
      </c>
      <c r="G27" s="77"/>
      <c r="H27" s="76"/>
      <c r="I27" s="1284"/>
      <c r="J27" s="1284"/>
      <c r="K27" s="1284"/>
      <c r="L27" s="1284"/>
      <c r="M27" s="1284"/>
      <c r="N27" s="1284"/>
      <c r="O27" s="1284"/>
      <c r="P27" s="1284"/>
      <c r="Q27" s="1284"/>
      <c r="R27" s="76"/>
      <c r="S27" s="1447"/>
      <c r="T27" s="1447"/>
      <c r="U27" s="1283"/>
      <c r="V27" s="1283"/>
      <c r="W27" s="1283"/>
      <c r="X27" s="1283"/>
      <c r="Y27" s="1283"/>
      <c r="Z27" s="1283"/>
      <c r="AA27" s="1283"/>
      <c r="AB27" s="1283"/>
      <c r="AC27" s="1283"/>
      <c r="AD27" s="1283"/>
      <c r="AE27" s="1283"/>
      <c r="AF27" s="1283"/>
      <c r="AG27" s="1283"/>
      <c r="AH27" s="1283"/>
      <c r="AI27" s="1283"/>
      <c r="AJ27" s="1283"/>
      <c r="AK27" s="1283"/>
      <c r="AL27" s="1283"/>
      <c r="AM27" s="1283"/>
      <c r="AN27" s="1283"/>
      <c r="AO27" s="1283"/>
      <c r="AP27" s="1283"/>
      <c r="AQ27" s="1283"/>
      <c r="AR27" s="1283"/>
      <c r="AS27" s="1283"/>
      <c r="AT27" s="1283"/>
      <c r="AU27" s="1283"/>
      <c r="AV27" s="1283"/>
      <c r="AW27" s="1283"/>
      <c r="AX27" s="1283"/>
      <c r="AY27" s="1283"/>
      <c r="AZ27" s="1283"/>
    </row>
    <row r="28" spans="1:54" ht="15" x14ac:dyDescent="0.25">
      <c r="B28"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8" s="1283"/>
      <c r="D28" s="79"/>
      <c r="E28" s="1290"/>
      <c r="F28" s="1289" t="e">
        <f>VLOOKUP(TBL4_OptApp[[#This Row],[Option type
Defined List]],'Option Typs_Grps'!B$2:C$47, 2, FALSE)</f>
        <v>#N/A</v>
      </c>
      <c r="G28" s="77"/>
      <c r="H28" s="76"/>
      <c r="I28" s="1284"/>
      <c r="J28" s="1284"/>
      <c r="K28" s="1284"/>
      <c r="L28" s="1284"/>
      <c r="M28" s="1284"/>
      <c r="N28" s="1284"/>
      <c r="O28" s="1284"/>
      <c r="P28" s="1284"/>
      <c r="Q28" s="1284"/>
      <c r="R28" s="76"/>
      <c r="S28" s="1447"/>
      <c r="T28" s="1447"/>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83"/>
      <c r="AX28" s="80"/>
      <c r="AY28" s="1283"/>
      <c r="AZ28" s="1283"/>
    </row>
    <row r="29" spans="1:54" ht="15" x14ac:dyDescent="0.25">
      <c r="B29" s="1289" t="e">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#N/A</v>
      </c>
      <c r="C29" s="1283"/>
      <c r="D29" s="79"/>
      <c r="E29" s="1202"/>
      <c r="F29" s="1449" t="e">
        <f>VLOOKUP(TBL4_OptApp[[#This Row],[Option type
Defined List]],'Option Typs_Grps'!B$2:C$47, 2, FALSE)</f>
        <v>#N/A</v>
      </c>
      <c r="G29" s="77"/>
      <c r="H29" s="76"/>
      <c r="I29" s="76"/>
      <c r="J29" s="76"/>
      <c r="K29" s="76"/>
      <c r="L29" s="76"/>
      <c r="M29" s="76"/>
      <c r="N29" s="76"/>
      <c r="O29" s="76"/>
      <c r="P29" s="76"/>
      <c r="Q29" s="76"/>
      <c r="R29" s="76"/>
      <c r="S29" s="1447"/>
      <c r="T29" s="1447"/>
      <c r="U29" s="79"/>
      <c r="V29" s="79"/>
      <c r="W29" s="79"/>
      <c r="X29" s="79"/>
      <c r="Y29" s="79"/>
      <c r="Z29" s="79"/>
      <c r="AA29" s="79"/>
      <c r="AB29" s="1283"/>
      <c r="AC29" s="79"/>
      <c r="AD29" s="79"/>
      <c r="AE29" s="79"/>
      <c r="AF29" s="79"/>
      <c r="AG29" s="79"/>
      <c r="AH29" s="79"/>
      <c r="AI29" s="79"/>
      <c r="AJ29" s="79"/>
      <c r="AK29" s="79"/>
      <c r="AL29" s="79"/>
      <c r="AM29" s="79"/>
      <c r="AN29" s="79"/>
      <c r="AO29" s="79"/>
      <c r="AP29" s="79"/>
      <c r="AQ29" s="79"/>
      <c r="AR29" s="79"/>
      <c r="AS29" s="79"/>
      <c r="AT29" s="79"/>
      <c r="AU29" s="79"/>
      <c r="AV29" s="79"/>
      <c r="AW29" s="79"/>
      <c r="AX29" s="80"/>
      <c r="AY29" s="1283"/>
      <c r="AZ29" s="1283"/>
    </row>
    <row r="113" spans="2:95" ht="15" thickBot="1" x14ac:dyDescent="0.25"/>
    <row r="114" spans="2:95" ht="15" thickBot="1" x14ac:dyDescent="0.25">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83"/>
    </row>
    <row r="121" spans="2:95" ht="15" thickBot="1" x14ac:dyDescent="0.25"/>
    <row r="122" spans="2:95" ht="15" thickBot="1" x14ac:dyDescent="0.25">
      <c r="C122" s="1" t="s">
        <v>506</v>
      </c>
      <c r="H122" s="82"/>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row>
    <row r="123" spans="2:95" ht="42.75" x14ac:dyDescent="0.2">
      <c r="B123" s="84"/>
      <c r="C123" s="85" t="s">
        <v>784</v>
      </c>
      <c r="D123" s="85"/>
      <c r="E123" s="85" t="s">
        <v>525</v>
      </c>
      <c r="F123" s="85" t="s">
        <v>141</v>
      </c>
      <c r="G123" s="86">
        <v>2</v>
      </c>
    </row>
    <row r="124" spans="2:95" ht="28.5" x14ac:dyDescent="0.2">
      <c r="B124" s="87"/>
      <c r="C124" s="1" t="s">
        <v>688</v>
      </c>
      <c r="E124" s="1" t="s">
        <v>513</v>
      </c>
      <c r="F124" s="1" t="s">
        <v>141</v>
      </c>
      <c r="G124" s="88">
        <v>2</v>
      </c>
    </row>
    <row r="125" spans="2:95" ht="57" x14ac:dyDescent="0.2">
      <c r="B125" s="87"/>
      <c r="C125" s="1" t="s">
        <v>785</v>
      </c>
      <c r="E125" s="1" t="s">
        <v>516</v>
      </c>
      <c r="F125" s="1" t="s">
        <v>141</v>
      </c>
      <c r="G125" s="88">
        <v>2</v>
      </c>
    </row>
    <row r="126" spans="2:95" ht="71.25" x14ac:dyDescent="0.2">
      <c r="B126" s="87"/>
      <c r="C126" s="1" t="s">
        <v>786</v>
      </c>
      <c r="E126" s="1" t="s">
        <v>537</v>
      </c>
      <c r="F126" s="1" t="s">
        <v>141</v>
      </c>
      <c r="G126" s="88">
        <v>2</v>
      </c>
    </row>
    <row r="127" spans="2:95" ht="57" x14ac:dyDescent="0.2">
      <c r="B127" s="87"/>
      <c r="C127" s="1" t="s">
        <v>787</v>
      </c>
      <c r="E127" s="1" t="s">
        <v>519</v>
      </c>
      <c r="F127" s="1" t="s">
        <v>141</v>
      </c>
      <c r="G127" s="88">
        <v>2</v>
      </c>
    </row>
    <row r="128" spans="2:95" ht="42.75" x14ac:dyDescent="0.2">
      <c r="B128" s="87"/>
      <c r="C128" s="1" t="s">
        <v>788</v>
      </c>
      <c r="E128" s="1" t="s">
        <v>522</v>
      </c>
      <c r="F128" s="1" t="s">
        <v>141</v>
      </c>
      <c r="G128" s="88">
        <v>2</v>
      </c>
    </row>
    <row r="129" spans="2:7" ht="57" x14ac:dyDescent="0.2">
      <c r="B129" s="87"/>
      <c r="C129" s="1" t="s">
        <v>527</v>
      </c>
      <c r="E129" s="1" t="s">
        <v>528</v>
      </c>
      <c r="F129" s="1" t="s">
        <v>141</v>
      </c>
      <c r="G129" s="88">
        <v>2</v>
      </c>
    </row>
    <row r="130" spans="2:7" ht="57" x14ac:dyDescent="0.2">
      <c r="B130" s="87"/>
      <c r="C130" s="1" t="s">
        <v>789</v>
      </c>
      <c r="E130" s="1" t="s">
        <v>540</v>
      </c>
      <c r="F130" s="1" t="s">
        <v>141</v>
      </c>
      <c r="G130" s="88">
        <v>2</v>
      </c>
    </row>
    <row r="131" spans="2:7" ht="29.25" thickBot="1" x14ac:dyDescent="0.25">
      <c r="B131" s="89"/>
      <c r="C131" s="90" t="s">
        <v>790</v>
      </c>
      <c r="D131" s="90"/>
      <c r="E131" s="90" t="s">
        <v>543</v>
      </c>
      <c r="F131" s="90" t="s">
        <v>141</v>
      </c>
      <c r="G131" s="91">
        <v>2</v>
      </c>
    </row>
  </sheetData>
  <mergeCells count="6">
    <mergeCell ref="AT4:AU4"/>
    <mergeCell ref="AJ4:AK4"/>
    <mergeCell ref="AL4:AM4"/>
    <mergeCell ref="AN4:AO4"/>
    <mergeCell ref="AP4:AQ4"/>
    <mergeCell ref="AR4:AS4"/>
  </mergeCells>
  <phoneticPr fontId="37" type="noConversion"/>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F20E2B3A-C9C5-4653-8FEA-4A35E5A80D67}">
            <xm:f>AND($S6&lt;&gt;"N/A"=TRUE,IFERROR(MATCH($S6,'Option Typs_Grps'!$J$3:$J$130,0)&gt;0,FALSE)=FALSE)</xm:f>
            <x14:dxf>
              <font>
                <b/>
                <i val="0"/>
                <color theme="0"/>
              </font>
              <fill>
                <patternFill>
                  <bgColor rgb="FFFF0000"/>
                </patternFill>
              </fill>
            </x14:dxf>
          </x14:cfRule>
          <xm:sqref>S6:T11 S13:T13 S16:T21 S23:T29</xm:sqref>
        </x14:conditionalFormatting>
        <x14:conditionalFormatting xmlns:xm="http://schemas.microsoft.com/office/excel/2006/main">
          <x14:cfRule type="expression" priority="174" id="{ACBE9C1C-3ED6-45D2-BF93-074D4D95608D}">
            <xm:f>NOT(IFERROR(MATCH($E6,'Option Typs_Grps'!$B$3:$B$132,0)&gt;0,FALSE))</xm:f>
            <x14:dxf>
              <font>
                <b/>
                <i val="0"/>
                <color theme="0"/>
              </font>
              <fill>
                <patternFill>
                  <bgColor rgb="FFFF0000"/>
                </patternFill>
              </fill>
            </x14:dxf>
          </x14:cfRule>
          <xm:sqref>E6:F29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'Option Typs_Grps'!$B$3:$B$47</xm:f>
          </x14:formula1>
          <xm:sqref>E6:E29</xm:sqref>
        </x14:dataValidation>
        <x14:dataValidation type="list" allowBlank="1" showInputMessage="1" showErrorMessage="1">
          <x14:formula1>
            <xm:f>'Option Typs_Grps'!$J$3:$J$132</xm:f>
          </x14:formula1>
          <xm:sqref>S6:T11 S13:T13 S16:T21 S23:T29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N23"/>
  <sheetViews>
    <sheetView tabSelected="1" topLeftCell="O10" workbookViewId="0">
      <selection activeCell="AC18" sqref="AC18"/>
    </sheetView>
  </sheetViews>
  <sheetFormatPr defaultColWidth="8.77734375" defaultRowHeight="14.25" x14ac:dyDescent="0.2"/>
  <cols>
    <col min="1" max="1" width="2.21875" style="8" customWidth="1"/>
    <col min="2" max="2" width="18.109375" style="8" customWidth="1"/>
    <col min="3" max="3" width="22.77734375" style="8" customWidth="1"/>
    <col min="4" max="4" width="9.77734375" style="8" customWidth="1"/>
    <col min="5" max="5" width="17.77734375" style="8" customWidth="1"/>
    <col min="6" max="6" width="24.21875" style="8" customWidth="1"/>
    <col min="7" max="7" width="11" style="8" customWidth="1"/>
    <col min="8" max="8" width="23.109375" style="8" customWidth="1"/>
    <col min="9" max="11" width="16.21875" style="8" customWidth="1"/>
    <col min="12" max="14" width="8.77734375" style="8" customWidth="1"/>
    <col min="15" max="91" width="8.77734375" style="8"/>
    <col min="92" max="92" width="9.21875" style="8" customWidth="1"/>
    <col min="93" max="16384" width="8.77734375" style="8"/>
  </cols>
  <sheetData>
    <row r="1" spans="2:92" ht="15" thickBot="1" x14ac:dyDescent="0.25"/>
    <row r="2" spans="2:92" ht="35.1" customHeight="1" thickBot="1" x14ac:dyDescent="0.25">
      <c r="B2" s="478" t="s">
        <v>56</v>
      </c>
      <c r="C2" s="479" t="str">
        <f>'TITLE PAGE'!$D$18</f>
        <v>Veolia Water Projects Limited</v>
      </c>
      <c r="D2" s="478" t="s">
        <v>2</v>
      </c>
      <c r="E2" s="480"/>
      <c r="G2" s="1272" t="s">
        <v>55</v>
      </c>
    </row>
    <row r="3" spans="2:92" ht="15" thickBot="1" x14ac:dyDescent="0.25"/>
    <row r="4" spans="2:92" ht="42" customHeight="1" thickBot="1" x14ac:dyDescent="0.25">
      <c r="B4" s="223" t="s">
        <v>791</v>
      </c>
      <c r="C4" s="92" t="s">
        <v>762</v>
      </c>
      <c r="D4" s="93" t="s">
        <v>762</v>
      </c>
      <c r="E4" s="93" t="s">
        <v>762</v>
      </c>
      <c r="F4" s="93" t="s">
        <v>762</v>
      </c>
      <c r="G4" s="93"/>
      <c r="H4" s="93"/>
      <c r="I4" s="93"/>
      <c r="J4" s="93"/>
      <c r="K4" s="93"/>
      <c r="L4" s="1522" t="s">
        <v>792</v>
      </c>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c r="AJ4" s="1523"/>
      <c r="AK4" s="1523"/>
      <c r="AL4" s="1523"/>
      <c r="AM4" s="1523"/>
      <c r="AN4" s="1523"/>
      <c r="AO4" s="1523"/>
      <c r="AP4" s="1523"/>
      <c r="AQ4" s="1523"/>
      <c r="AR4" s="1523"/>
      <c r="AS4" s="1523"/>
      <c r="AT4" s="1523"/>
      <c r="AU4" s="1523"/>
      <c r="AV4" s="1523"/>
      <c r="AW4" s="1523"/>
      <c r="AX4" s="1523"/>
      <c r="AY4" s="1523"/>
      <c r="AZ4" s="1523"/>
      <c r="BA4" s="1523"/>
      <c r="BB4" s="1523"/>
      <c r="BC4" s="1523"/>
      <c r="BD4" s="1523"/>
      <c r="BE4" s="1523"/>
      <c r="BF4" s="1523"/>
      <c r="BG4" s="1523"/>
      <c r="BH4" s="1523"/>
      <c r="BI4" s="1523"/>
      <c r="BJ4" s="1523"/>
      <c r="BK4" s="1523"/>
      <c r="BL4" s="1523"/>
      <c r="BM4" s="1523"/>
      <c r="BN4" s="1523"/>
      <c r="BO4" s="1523"/>
      <c r="BP4" s="1523"/>
      <c r="BQ4" s="1523"/>
      <c r="BR4" s="1523"/>
      <c r="BS4" s="1523"/>
      <c r="BT4" s="1523"/>
      <c r="BU4" s="1523"/>
      <c r="BV4" s="1523"/>
      <c r="BW4" s="1523"/>
      <c r="BX4" s="1523"/>
      <c r="BY4" s="1523"/>
      <c r="BZ4" s="1523"/>
      <c r="CA4" s="1523"/>
      <c r="CB4" s="1523"/>
      <c r="CC4" s="1523"/>
      <c r="CD4" s="1523"/>
      <c r="CE4" s="1523"/>
      <c r="CF4" s="1523"/>
      <c r="CG4" s="1523"/>
      <c r="CH4" s="1523"/>
      <c r="CI4" s="1523"/>
      <c r="CJ4" s="1523"/>
      <c r="CK4" s="1523"/>
      <c r="CL4" s="1523"/>
      <c r="CM4" s="1523"/>
      <c r="CN4" s="1523"/>
    </row>
    <row r="5" spans="2:92" ht="45.75" thickBot="1" x14ac:dyDescent="0.25">
      <c r="B5" s="270" t="s">
        <v>62</v>
      </c>
      <c r="C5" s="271" t="s">
        <v>793</v>
      </c>
      <c r="D5" s="271" t="s">
        <v>710</v>
      </c>
      <c r="E5" s="271" t="s">
        <v>794</v>
      </c>
      <c r="F5" s="271" t="s">
        <v>713</v>
      </c>
      <c r="G5" s="104" t="s">
        <v>795</v>
      </c>
      <c r="H5" s="271" t="s">
        <v>796</v>
      </c>
      <c r="I5" s="104" t="s">
        <v>797</v>
      </c>
      <c r="J5" s="104" t="s">
        <v>111</v>
      </c>
      <c r="K5" s="272" t="s">
        <v>112</v>
      </c>
      <c r="L5" s="94" t="s">
        <v>113</v>
      </c>
      <c r="M5" s="94" t="s">
        <v>114</v>
      </c>
      <c r="N5" s="94" t="s">
        <v>115</v>
      </c>
      <c r="O5" s="94" t="s">
        <v>116</v>
      </c>
      <c r="P5" s="94" t="s">
        <v>117</v>
      </c>
      <c r="Q5" s="94" t="s">
        <v>118</v>
      </c>
      <c r="R5" s="94" t="s">
        <v>119</v>
      </c>
      <c r="S5" s="94" t="s">
        <v>120</v>
      </c>
      <c r="T5" s="94" t="s">
        <v>121</v>
      </c>
      <c r="U5" s="94" t="s">
        <v>122</v>
      </c>
      <c r="V5" s="94" t="s">
        <v>123</v>
      </c>
      <c r="W5" s="94" t="s">
        <v>124</v>
      </c>
      <c r="X5" s="94" t="s">
        <v>153</v>
      </c>
      <c r="Y5" s="94" t="s">
        <v>154</v>
      </c>
      <c r="Z5" s="94" t="s">
        <v>155</v>
      </c>
      <c r="AA5" s="94" t="s">
        <v>156</v>
      </c>
      <c r="AB5" s="94" t="s">
        <v>125</v>
      </c>
      <c r="AC5" s="94" t="s">
        <v>157</v>
      </c>
      <c r="AD5" s="94" t="s">
        <v>158</v>
      </c>
      <c r="AE5" s="94" t="s">
        <v>159</v>
      </c>
      <c r="AF5" s="94" t="s">
        <v>160</v>
      </c>
      <c r="AG5" s="94" t="s">
        <v>126</v>
      </c>
      <c r="AH5" s="94" t="s">
        <v>161</v>
      </c>
      <c r="AI5" s="94" t="s">
        <v>162</v>
      </c>
      <c r="AJ5" s="94" t="s">
        <v>163</v>
      </c>
      <c r="AK5" s="94" t="s">
        <v>164</v>
      </c>
      <c r="AL5" s="94" t="s">
        <v>127</v>
      </c>
      <c r="AM5" s="94" t="s">
        <v>165</v>
      </c>
      <c r="AN5" s="94" t="s">
        <v>166</v>
      </c>
      <c r="AO5" s="94" t="s">
        <v>167</v>
      </c>
      <c r="AP5" s="94" t="s">
        <v>168</v>
      </c>
      <c r="AQ5" s="94" t="s">
        <v>128</v>
      </c>
      <c r="AR5" s="94" t="s">
        <v>169</v>
      </c>
      <c r="AS5" s="94" t="s">
        <v>170</v>
      </c>
      <c r="AT5" s="94" t="s">
        <v>171</v>
      </c>
      <c r="AU5" s="94" t="s">
        <v>172</v>
      </c>
      <c r="AV5" s="94" t="s">
        <v>129</v>
      </c>
      <c r="AW5" s="94" t="s">
        <v>173</v>
      </c>
      <c r="AX5" s="94" t="s">
        <v>174</v>
      </c>
      <c r="AY5" s="94" t="s">
        <v>175</v>
      </c>
      <c r="AZ5" s="94" t="s">
        <v>176</v>
      </c>
      <c r="BA5" s="94" t="s">
        <v>130</v>
      </c>
      <c r="BB5" s="94" t="s">
        <v>177</v>
      </c>
      <c r="BC5" s="94" t="s">
        <v>178</v>
      </c>
      <c r="BD5" s="94" t="s">
        <v>179</v>
      </c>
      <c r="BE5" s="94" t="s">
        <v>180</v>
      </c>
      <c r="BF5" s="94" t="s">
        <v>131</v>
      </c>
      <c r="BG5" s="94" t="s">
        <v>181</v>
      </c>
      <c r="BH5" s="94" t="s">
        <v>182</v>
      </c>
      <c r="BI5" s="94" t="s">
        <v>183</v>
      </c>
      <c r="BJ5" s="94" t="s">
        <v>184</v>
      </c>
      <c r="BK5" s="94" t="s">
        <v>132</v>
      </c>
      <c r="BL5" s="94" t="s">
        <v>185</v>
      </c>
      <c r="BM5" s="94" t="s">
        <v>186</v>
      </c>
      <c r="BN5" s="94" t="s">
        <v>187</v>
      </c>
      <c r="BO5" s="94" t="s">
        <v>188</v>
      </c>
      <c r="BP5" s="95" t="s">
        <v>133</v>
      </c>
      <c r="BQ5" s="96" t="s">
        <v>189</v>
      </c>
      <c r="BR5" s="96" t="s">
        <v>190</v>
      </c>
      <c r="BS5" s="96" t="s">
        <v>191</v>
      </c>
      <c r="BT5" s="96" t="s">
        <v>192</v>
      </c>
      <c r="BU5" s="96" t="s">
        <v>134</v>
      </c>
      <c r="BV5" s="96" t="s">
        <v>193</v>
      </c>
      <c r="BW5" s="96" t="s">
        <v>194</v>
      </c>
      <c r="BX5" s="96" t="s">
        <v>195</v>
      </c>
      <c r="BY5" s="96" t="s">
        <v>196</v>
      </c>
      <c r="BZ5" s="96" t="s">
        <v>135</v>
      </c>
      <c r="CA5" s="96" t="s">
        <v>197</v>
      </c>
      <c r="CB5" s="96" t="s">
        <v>198</v>
      </c>
      <c r="CC5" s="96" t="s">
        <v>199</v>
      </c>
      <c r="CD5" s="96" t="s">
        <v>200</v>
      </c>
      <c r="CE5" s="96" t="s">
        <v>136</v>
      </c>
      <c r="CF5" s="96" t="s">
        <v>201</v>
      </c>
      <c r="CG5" s="96" t="s">
        <v>202</v>
      </c>
      <c r="CH5" s="96" t="s">
        <v>203</v>
      </c>
      <c r="CI5" s="96" t="s">
        <v>204</v>
      </c>
      <c r="CJ5" s="96" t="s">
        <v>137</v>
      </c>
      <c r="CK5" s="96" t="s">
        <v>205</v>
      </c>
      <c r="CL5" s="96" t="s">
        <v>206</v>
      </c>
      <c r="CM5" s="96" t="s">
        <v>207</v>
      </c>
      <c r="CN5" s="97" t="s">
        <v>208</v>
      </c>
    </row>
    <row r="6" spans="2:92" ht="57" x14ac:dyDescent="0.2">
      <c r="B6" s="1297"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6" s="1298" t="s">
        <v>1682</v>
      </c>
      <c r="D6" s="1298">
        <v>1</v>
      </c>
      <c r="E6" s="1299" t="s">
        <v>1299</v>
      </c>
      <c r="F6" s="1300" t="str">
        <f>VLOOKUP(TBL5_OptBen[[#This Row],[Option Type (defined list)]],'Option Typs_Grps'!B$2:C$47, 2, FALSE)</f>
        <v>Customer Options</v>
      </c>
      <c r="G6" s="1298"/>
      <c r="H6" s="1468" t="s">
        <v>768</v>
      </c>
      <c r="I6" s="1298" t="s">
        <v>1608</v>
      </c>
      <c r="J6" s="1301" t="s">
        <v>141</v>
      </c>
      <c r="K6" s="1302">
        <v>2</v>
      </c>
      <c r="L6" s="381">
        <v>0</v>
      </c>
      <c r="M6" s="376">
        <v>0</v>
      </c>
      <c r="N6" s="376">
        <v>0</v>
      </c>
      <c r="O6" s="376">
        <v>0</v>
      </c>
      <c r="P6" s="376">
        <v>0.23</v>
      </c>
      <c r="Q6" s="376">
        <v>0.23</v>
      </c>
      <c r="R6" s="377">
        <v>0.23</v>
      </c>
      <c r="S6" s="377">
        <v>0.23</v>
      </c>
      <c r="T6" s="377">
        <v>0.24</v>
      </c>
      <c r="U6" s="377">
        <v>0.24</v>
      </c>
      <c r="V6" s="377">
        <v>0.24</v>
      </c>
      <c r="W6" s="377">
        <v>0.24</v>
      </c>
      <c r="X6" s="377">
        <v>0.24</v>
      </c>
      <c r="Y6" s="377">
        <v>0.24</v>
      </c>
      <c r="Z6" s="377">
        <v>0.24</v>
      </c>
      <c r="AA6" s="377">
        <v>0.24</v>
      </c>
      <c r="AB6" s="377">
        <v>0.24</v>
      </c>
      <c r="AC6" s="377">
        <v>0.24</v>
      </c>
      <c r="AD6" s="377">
        <v>0.24</v>
      </c>
      <c r="AE6" s="377">
        <v>0.24</v>
      </c>
      <c r="AF6" s="377">
        <v>0.24</v>
      </c>
      <c r="AG6" s="377">
        <v>0.24</v>
      </c>
      <c r="AH6" s="377">
        <v>0.24</v>
      </c>
      <c r="AI6" s="377">
        <v>0.24</v>
      </c>
      <c r="AJ6" s="377">
        <v>0.24</v>
      </c>
      <c r="AK6" s="377">
        <v>0.24</v>
      </c>
      <c r="AL6" s="377">
        <v>0.24</v>
      </c>
      <c r="AM6" s="377">
        <v>0.24</v>
      </c>
      <c r="AN6" s="377">
        <v>0.24</v>
      </c>
      <c r="AO6" s="377">
        <v>0.24</v>
      </c>
      <c r="AP6" s="377">
        <v>0.24</v>
      </c>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79"/>
    </row>
    <row r="7" spans="2:92" ht="42.75" x14ac:dyDescent="0.2">
      <c r="B7"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7" s="1293" t="s">
        <v>1683</v>
      </c>
      <c r="D7" s="1293">
        <v>2</v>
      </c>
      <c r="E7" s="1294" t="s">
        <v>1299</v>
      </c>
      <c r="F7" s="1288" t="str">
        <f>VLOOKUP(TBL5_OptBen[[#This Row],[Option Type (defined list)]],'Option Typs_Grps'!B$2:C$47, 2, FALSE)</f>
        <v>Customer Options</v>
      </c>
      <c r="G7" s="1293"/>
      <c r="H7" s="1469" t="s">
        <v>768</v>
      </c>
      <c r="I7" s="1293" t="s">
        <v>1608</v>
      </c>
      <c r="J7" s="1295" t="s">
        <v>141</v>
      </c>
      <c r="K7" s="1304">
        <v>2</v>
      </c>
      <c r="L7" s="1296">
        <v>0</v>
      </c>
      <c r="M7" s="376">
        <v>0</v>
      </c>
      <c r="N7" s="376">
        <v>0</v>
      </c>
      <c r="O7" s="376">
        <v>0</v>
      </c>
      <c r="P7" s="376">
        <v>0</v>
      </c>
      <c r="Q7" s="376">
        <v>0</v>
      </c>
      <c r="R7" s="377">
        <v>0</v>
      </c>
      <c r="S7" s="377">
        <v>0</v>
      </c>
      <c r="T7" s="377">
        <v>0.01</v>
      </c>
      <c r="U7" s="377">
        <v>0.01</v>
      </c>
      <c r="V7" s="377">
        <v>0.01</v>
      </c>
      <c r="W7" s="377">
        <v>0.01</v>
      </c>
      <c r="X7" s="377">
        <v>0.01</v>
      </c>
      <c r="Y7" s="377">
        <v>0.01</v>
      </c>
      <c r="Z7" s="377">
        <v>0.01</v>
      </c>
      <c r="AA7" s="377">
        <v>0.01</v>
      </c>
      <c r="AB7" s="377">
        <v>0.01</v>
      </c>
      <c r="AC7" s="377">
        <v>0.01</v>
      </c>
      <c r="AD7" s="377">
        <v>0.01</v>
      </c>
      <c r="AE7" s="377">
        <v>0.01</v>
      </c>
      <c r="AF7" s="377">
        <v>0.01</v>
      </c>
      <c r="AG7" s="377">
        <v>0.01</v>
      </c>
      <c r="AH7" s="377">
        <v>0.01</v>
      </c>
      <c r="AI7" s="377">
        <v>0.01</v>
      </c>
      <c r="AJ7" s="377">
        <v>0.01</v>
      </c>
      <c r="AK7" s="377">
        <v>0.01</v>
      </c>
      <c r="AL7" s="377">
        <v>0.01</v>
      </c>
      <c r="AM7" s="377">
        <v>0.01</v>
      </c>
      <c r="AN7" s="377">
        <v>0.01</v>
      </c>
      <c r="AO7" s="377">
        <v>0.01</v>
      </c>
      <c r="AP7" s="377">
        <v>0.01</v>
      </c>
      <c r="AQ7" s="377" t="s">
        <v>762</v>
      </c>
      <c r="AR7" s="377" t="s">
        <v>762</v>
      </c>
      <c r="AS7" s="377" t="s">
        <v>762</v>
      </c>
      <c r="AT7" s="377" t="s">
        <v>762</v>
      </c>
      <c r="AU7" s="377" t="s">
        <v>762</v>
      </c>
      <c r="AV7" s="377" t="s">
        <v>762</v>
      </c>
      <c r="AW7" s="377" t="s">
        <v>762</v>
      </c>
      <c r="AX7" s="377" t="s">
        <v>762</v>
      </c>
      <c r="AY7" s="377" t="s">
        <v>762</v>
      </c>
      <c r="AZ7" s="377" t="s">
        <v>762</v>
      </c>
      <c r="BA7" s="377" t="s">
        <v>762</v>
      </c>
      <c r="BB7" s="377" t="s">
        <v>762</v>
      </c>
      <c r="BC7" s="377" t="s">
        <v>762</v>
      </c>
      <c r="BD7" s="377" t="s">
        <v>762</v>
      </c>
      <c r="BE7" s="377" t="s">
        <v>762</v>
      </c>
      <c r="BF7" s="377" t="s">
        <v>762</v>
      </c>
      <c r="BG7" s="377" t="s">
        <v>762</v>
      </c>
      <c r="BH7" s="377" t="s">
        <v>762</v>
      </c>
      <c r="BI7" s="377" t="s">
        <v>762</v>
      </c>
      <c r="BJ7" s="377" t="s">
        <v>762</v>
      </c>
      <c r="BK7" s="377" t="s">
        <v>762</v>
      </c>
      <c r="BL7" s="377" t="s">
        <v>762</v>
      </c>
      <c r="BM7" s="377" t="s">
        <v>762</v>
      </c>
      <c r="BN7" s="377" t="s">
        <v>762</v>
      </c>
      <c r="BO7" s="377" t="s">
        <v>762</v>
      </c>
      <c r="BP7" s="378" t="s">
        <v>762</v>
      </c>
      <c r="BQ7" s="365" t="s">
        <v>762</v>
      </c>
      <c r="BR7" s="365" t="s">
        <v>762</v>
      </c>
      <c r="BS7" s="365" t="s">
        <v>762</v>
      </c>
      <c r="BT7" s="365" t="s">
        <v>762</v>
      </c>
      <c r="BU7" s="365" t="s">
        <v>762</v>
      </c>
      <c r="BV7" s="365" t="s">
        <v>762</v>
      </c>
      <c r="BW7" s="365" t="s">
        <v>762</v>
      </c>
      <c r="BX7" s="365" t="s">
        <v>762</v>
      </c>
      <c r="BY7" s="365" t="s">
        <v>762</v>
      </c>
      <c r="BZ7" s="365" t="s">
        <v>762</v>
      </c>
      <c r="CA7" s="365" t="s">
        <v>762</v>
      </c>
      <c r="CB7" s="365" t="s">
        <v>762</v>
      </c>
      <c r="CC7" s="365" t="s">
        <v>762</v>
      </c>
      <c r="CD7" s="365" t="s">
        <v>762</v>
      </c>
      <c r="CE7" s="365" t="s">
        <v>762</v>
      </c>
      <c r="CF7" s="365" t="s">
        <v>762</v>
      </c>
      <c r="CG7" s="365" t="s">
        <v>762</v>
      </c>
      <c r="CH7" s="365" t="s">
        <v>762</v>
      </c>
      <c r="CI7" s="365" t="s">
        <v>762</v>
      </c>
      <c r="CJ7" s="365" t="s">
        <v>762</v>
      </c>
      <c r="CK7" s="365" t="s">
        <v>762</v>
      </c>
      <c r="CL7" s="365" t="s">
        <v>762</v>
      </c>
      <c r="CM7" s="365" t="s">
        <v>762</v>
      </c>
      <c r="CN7" s="380"/>
    </row>
    <row r="8" spans="2:92" ht="42.75" x14ac:dyDescent="0.2">
      <c r="B8"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8" s="1293" t="s">
        <v>1684</v>
      </c>
      <c r="D8" s="1293">
        <v>3</v>
      </c>
      <c r="E8" s="1294" t="s">
        <v>1291</v>
      </c>
      <c r="F8" s="1288" t="str">
        <f>VLOOKUP(TBL5_OptBen[[#This Row],[Option Type (defined list)]],'Option Typs_Grps'!B$2:C$47, 2, FALSE)</f>
        <v>Customer Options</v>
      </c>
      <c r="G8" s="1293"/>
      <c r="H8" s="1469" t="s">
        <v>768</v>
      </c>
      <c r="I8" s="1293" t="s">
        <v>1608</v>
      </c>
      <c r="J8" s="1295" t="s">
        <v>141</v>
      </c>
      <c r="K8" s="1304">
        <v>2</v>
      </c>
      <c r="L8" s="1296">
        <v>0</v>
      </c>
      <c r="M8" s="376">
        <v>0</v>
      </c>
      <c r="N8" s="376">
        <v>0</v>
      </c>
      <c r="O8" s="376">
        <v>0</v>
      </c>
      <c r="P8" s="376">
        <v>5.0000000000000001E-3</v>
      </c>
      <c r="Q8" s="376">
        <v>5.0000000000000001E-3</v>
      </c>
      <c r="R8" s="377">
        <v>5.0000000000000001E-3</v>
      </c>
      <c r="S8" s="377">
        <v>5.0000000000000001E-3</v>
      </c>
      <c r="T8" s="377">
        <v>5.0000000000000001E-3</v>
      </c>
      <c r="U8" s="377">
        <v>5.0000000000000001E-3</v>
      </c>
      <c r="V8" s="377">
        <v>5.0000000000000001E-3</v>
      </c>
      <c r="W8" s="377">
        <v>5.0000000000000001E-3</v>
      </c>
      <c r="X8" s="377">
        <v>5.0000000000000001E-3</v>
      </c>
      <c r="Y8" s="377">
        <v>5.0000000000000001E-3</v>
      </c>
      <c r="Z8" s="377">
        <v>5.0000000000000001E-3</v>
      </c>
      <c r="AA8" s="377">
        <v>5.0000000000000001E-3</v>
      </c>
      <c r="AB8" s="377">
        <v>5.0000000000000001E-3</v>
      </c>
      <c r="AC8" s="377">
        <v>5.0000000000000001E-3</v>
      </c>
      <c r="AD8" s="377">
        <v>5.0000000000000001E-3</v>
      </c>
      <c r="AE8" s="377">
        <v>5.0000000000000001E-3</v>
      </c>
      <c r="AF8" s="377">
        <v>5.0000000000000001E-3</v>
      </c>
      <c r="AG8" s="377">
        <v>5.0000000000000001E-3</v>
      </c>
      <c r="AH8" s="377">
        <v>5.0000000000000001E-3</v>
      </c>
      <c r="AI8" s="377">
        <v>5.0000000000000001E-3</v>
      </c>
      <c r="AJ8" s="377">
        <v>5.0000000000000001E-3</v>
      </c>
      <c r="AK8" s="377">
        <v>5.0000000000000001E-3</v>
      </c>
      <c r="AL8" s="377">
        <v>5.0000000000000001E-3</v>
      </c>
      <c r="AM8" s="377">
        <v>5.0000000000000001E-3</v>
      </c>
      <c r="AN8" s="377">
        <v>5.0000000000000001E-3</v>
      </c>
      <c r="AO8" s="377">
        <v>5.0000000000000001E-3</v>
      </c>
      <c r="AP8" s="377">
        <v>5.0000000000000001E-3</v>
      </c>
      <c r="AQ8" s="377" t="s">
        <v>762</v>
      </c>
      <c r="AR8" s="377" t="s">
        <v>762</v>
      </c>
      <c r="AS8" s="377" t="s">
        <v>762</v>
      </c>
      <c r="AT8" s="377" t="s">
        <v>762</v>
      </c>
      <c r="AU8" s="377" t="s">
        <v>762</v>
      </c>
      <c r="AV8" s="377" t="s">
        <v>762</v>
      </c>
      <c r="AW8" s="377" t="s">
        <v>762</v>
      </c>
      <c r="AX8" s="377" t="s">
        <v>762</v>
      </c>
      <c r="AY8" s="377" t="s">
        <v>762</v>
      </c>
      <c r="AZ8" s="377" t="s">
        <v>762</v>
      </c>
      <c r="BA8" s="377" t="s">
        <v>762</v>
      </c>
      <c r="BB8" s="377" t="s">
        <v>762</v>
      </c>
      <c r="BC8" s="377" t="s">
        <v>762</v>
      </c>
      <c r="BD8" s="377" t="s">
        <v>762</v>
      </c>
      <c r="BE8" s="377" t="s">
        <v>762</v>
      </c>
      <c r="BF8" s="377" t="s">
        <v>762</v>
      </c>
      <c r="BG8" s="377" t="s">
        <v>762</v>
      </c>
      <c r="BH8" s="377" t="s">
        <v>762</v>
      </c>
      <c r="BI8" s="377" t="s">
        <v>762</v>
      </c>
      <c r="BJ8" s="377" t="s">
        <v>762</v>
      </c>
      <c r="BK8" s="377" t="s">
        <v>762</v>
      </c>
      <c r="BL8" s="377" t="s">
        <v>762</v>
      </c>
      <c r="BM8" s="377" t="s">
        <v>762</v>
      </c>
      <c r="BN8" s="377" t="s">
        <v>762</v>
      </c>
      <c r="BO8" s="377" t="s">
        <v>762</v>
      </c>
      <c r="BP8" s="378" t="s">
        <v>762</v>
      </c>
      <c r="BQ8" s="365" t="s">
        <v>762</v>
      </c>
      <c r="BR8" s="365" t="s">
        <v>762</v>
      </c>
      <c r="BS8" s="365" t="s">
        <v>762</v>
      </c>
      <c r="BT8" s="365" t="s">
        <v>762</v>
      </c>
      <c r="BU8" s="365" t="s">
        <v>762</v>
      </c>
      <c r="BV8" s="365" t="s">
        <v>762</v>
      </c>
      <c r="BW8" s="365" t="s">
        <v>762</v>
      </c>
      <c r="BX8" s="365" t="s">
        <v>762</v>
      </c>
      <c r="BY8" s="365" t="s">
        <v>762</v>
      </c>
      <c r="BZ8" s="365" t="s">
        <v>762</v>
      </c>
      <c r="CA8" s="365" t="s">
        <v>762</v>
      </c>
      <c r="CB8" s="365" t="s">
        <v>762</v>
      </c>
      <c r="CC8" s="365" t="s">
        <v>762</v>
      </c>
      <c r="CD8" s="365" t="s">
        <v>762</v>
      </c>
      <c r="CE8" s="365" t="s">
        <v>762</v>
      </c>
      <c r="CF8" s="365" t="s">
        <v>762</v>
      </c>
      <c r="CG8" s="365" t="s">
        <v>762</v>
      </c>
      <c r="CH8" s="365" t="s">
        <v>762</v>
      </c>
      <c r="CI8" s="365" t="s">
        <v>762</v>
      </c>
      <c r="CJ8" s="365" t="s">
        <v>762</v>
      </c>
      <c r="CK8" s="365" t="s">
        <v>762</v>
      </c>
      <c r="CL8" s="365" t="s">
        <v>762</v>
      </c>
      <c r="CM8" s="365" t="s">
        <v>762</v>
      </c>
      <c r="CN8" s="380"/>
    </row>
    <row r="9" spans="2:92" ht="71.25" x14ac:dyDescent="0.2">
      <c r="B9"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9" s="1293" t="s">
        <v>1685</v>
      </c>
      <c r="D9" s="1293">
        <v>6</v>
      </c>
      <c r="E9" s="1294" t="s">
        <v>781</v>
      </c>
      <c r="F9" s="1451" t="str">
        <f>VLOOKUP(TBL5_OptBen[[#This Row],[Option Type (defined list)]],'Option Typs_Grps'!B$2:C$47, 2, FALSE)</f>
        <v>Customer Options</v>
      </c>
      <c r="G9" s="1293"/>
      <c r="H9" s="1469" t="s">
        <v>768</v>
      </c>
      <c r="I9" s="1293" t="s">
        <v>1608</v>
      </c>
      <c r="J9" s="1295" t="s">
        <v>141</v>
      </c>
      <c r="K9" s="1304">
        <v>2</v>
      </c>
      <c r="L9" s="376">
        <v>0</v>
      </c>
      <c r="M9" s="376">
        <v>0</v>
      </c>
      <c r="N9" s="376">
        <v>0</v>
      </c>
      <c r="O9" s="1452">
        <v>0</v>
      </c>
      <c r="P9" s="1453">
        <v>0</v>
      </c>
      <c r="Q9" s="1454">
        <v>0.12</v>
      </c>
      <c r="R9" s="1455">
        <v>0.12</v>
      </c>
      <c r="S9" s="377">
        <v>0.13</v>
      </c>
      <c r="T9" s="377">
        <v>0.13</v>
      </c>
      <c r="U9" s="377">
        <v>0.13</v>
      </c>
      <c r="V9" s="377">
        <v>0.13</v>
      </c>
      <c r="W9" s="377">
        <v>0.13</v>
      </c>
      <c r="X9" s="377">
        <v>0.13</v>
      </c>
      <c r="Y9" s="377">
        <v>0.13</v>
      </c>
      <c r="Z9" s="377">
        <v>0.13</v>
      </c>
      <c r="AA9" s="377">
        <v>0.13</v>
      </c>
      <c r="AB9" s="377">
        <v>0.13</v>
      </c>
      <c r="AC9" s="377">
        <v>0.13</v>
      </c>
      <c r="AD9" s="377">
        <v>0.13</v>
      </c>
      <c r="AE9" s="377">
        <v>0.13</v>
      </c>
      <c r="AF9" s="377">
        <v>0.13</v>
      </c>
      <c r="AG9" s="377">
        <v>0.13</v>
      </c>
      <c r="AH9" s="377">
        <v>0.13</v>
      </c>
      <c r="AI9" s="377">
        <v>0.13</v>
      </c>
      <c r="AJ9" s="377">
        <v>0.13</v>
      </c>
      <c r="AK9" s="377">
        <v>0.13</v>
      </c>
      <c r="AL9" s="377">
        <v>0.13</v>
      </c>
      <c r="AM9" s="377">
        <v>0.13</v>
      </c>
      <c r="AN9" s="377">
        <v>0.13</v>
      </c>
      <c r="AO9" s="377">
        <v>0.13</v>
      </c>
      <c r="AP9" s="377">
        <v>0.13</v>
      </c>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8"/>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80"/>
    </row>
    <row r="10" spans="2:92" ht="71.25" x14ac:dyDescent="0.2">
      <c r="B10"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0" s="1293" t="s">
        <v>1686</v>
      </c>
      <c r="D10" s="1293">
        <v>6</v>
      </c>
      <c r="E10" s="1294" t="s">
        <v>781</v>
      </c>
      <c r="F10" s="1451" t="str">
        <f>VLOOKUP(TBL5_OptBen[[#This Row],[Option Type (defined list)]],'Option Typs_Grps'!B$2:C$47, 2, FALSE)</f>
        <v>Customer Options</v>
      </c>
      <c r="G10" s="1293"/>
      <c r="H10" s="1469" t="s">
        <v>768</v>
      </c>
      <c r="I10" s="1293" t="s">
        <v>1608</v>
      </c>
      <c r="J10" s="1295" t="s">
        <v>141</v>
      </c>
      <c r="K10" s="1304">
        <v>2</v>
      </c>
      <c r="L10" s="1296">
        <v>0</v>
      </c>
      <c r="M10" s="376">
        <v>0</v>
      </c>
      <c r="N10" s="376">
        <v>0</v>
      </c>
      <c r="O10" s="1452">
        <v>0</v>
      </c>
      <c r="P10" s="1453">
        <v>0</v>
      </c>
      <c r="Q10" s="1454">
        <v>0.02</v>
      </c>
      <c r="R10" s="1455">
        <v>0.02</v>
      </c>
      <c r="S10" s="377">
        <v>0.02</v>
      </c>
      <c r="T10" s="377">
        <v>0.02</v>
      </c>
      <c r="U10" s="377">
        <v>0.02</v>
      </c>
      <c r="V10" s="377">
        <v>0.02</v>
      </c>
      <c r="W10" s="377">
        <v>0.02</v>
      </c>
      <c r="X10" s="377">
        <v>0.02</v>
      </c>
      <c r="Y10" s="377">
        <v>0.02</v>
      </c>
      <c r="Z10" s="377">
        <v>0.02</v>
      </c>
      <c r="AA10" s="377">
        <v>0.02</v>
      </c>
      <c r="AB10" s="377">
        <v>0.02</v>
      </c>
      <c r="AC10" s="377">
        <v>0.02</v>
      </c>
      <c r="AD10" s="377">
        <v>0.02</v>
      </c>
      <c r="AE10" s="377">
        <v>0.02</v>
      </c>
      <c r="AF10" s="377">
        <v>0.02</v>
      </c>
      <c r="AG10" s="377">
        <v>0.02</v>
      </c>
      <c r="AH10" s="377">
        <v>0.02</v>
      </c>
      <c r="AI10" s="377">
        <v>0.02</v>
      </c>
      <c r="AJ10" s="377">
        <v>0.02</v>
      </c>
      <c r="AK10" s="377">
        <v>0.02</v>
      </c>
      <c r="AL10" s="377">
        <v>0.02</v>
      </c>
      <c r="AM10" s="377">
        <v>0.02</v>
      </c>
      <c r="AN10" s="377">
        <v>0.02</v>
      </c>
      <c r="AO10" s="377">
        <v>0.02</v>
      </c>
      <c r="AP10" s="377">
        <v>0.02</v>
      </c>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8"/>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80"/>
    </row>
    <row r="11" spans="2:92" ht="71.25" x14ac:dyDescent="0.2">
      <c r="B11"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1" s="1293" t="s">
        <v>1687</v>
      </c>
      <c r="D11" s="1293">
        <v>6</v>
      </c>
      <c r="E11" s="1294" t="s">
        <v>781</v>
      </c>
      <c r="F11" s="1451" t="str">
        <f>VLOOKUP(TBL5_OptBen[[#This Row],[Option Type (defined list)]],'Option Typs_Grps'!B$2:C$47, 2, FALSE)</f>
        <v>Customer Options</v>
      </c>
      <c r="G11" s="1293"/>
      <c r="H11" s="1469" t="s">
        <v>768</v>
      </c>
      <c r="I11" s="1293" t="s">
        <v>1608</v>
      </c>
      <c r="J11" s="1295" t="s">
        <v>141</v>
      </c>
      <c r="K11" s="1304">
        <v>2</v>
      </c>
      <c r="L11" s="1296">
        <v>0</v>
      </c>
      <c r="M11" s="376">
        <v>0</v>
      </c>
      <c r="N11" s="376">
        <v>0</v>
      </c>
      <c r="O11" s="1452">
        <v>0</v>
      </c>
      <c r="P11" s="1453">
        <v>0.23</v>
      </c>
      <c r="Q11" s="1454">
        <v>0.23</v>
      </c>
      <c r="R11" s="1455">
        <v>0.23</v>
      </c>
      <c r="S11" s="377">
        <v>0.23</v>
      </c>
      <c r="T11" s="377">
        <v>0.24</v>
      </c>
      <c r="U11" s="377">
        <v>0.24</v>
      </c>
      <c r="V11" s="377">
        <v>0.24</v>
      </c>
      <c r="W11" s="377">
        <v>0.24</v>
      </c>
      <c r="X11" s="377">
        <v>0.24</v>
      </c>
      <c r="Y11" s="377">
        <v>0.24</v>
      </c>
      <c r="Z11" s="377">
        <v>0.24</v>
      </c>
      <c r="AA11" s="377">
        <v>0.24</v>
      </c>
      <c r="AB11" s="377">
        <v>0.24</v>
      </c>
      <c r="AC11" s="377">
        <v>0.24</v>
      </c>
      <c r="AD11" s="377">
        <v>0.24</v>
      </c>
      <c r="AE11" s="377">
        <v>0.24</v>
      </c>
      <c r="AF11" s="377">
        <v>0.24</v>
      </c>
      <c r="AG11" s="377">
        <v>0.24</v>
      </c>
      <c r="AH11" s="377">
        <v>0.24</v>
      </c>
      <c r="AI11" s="377">
        <v>0.24</v>
      </c>
      <c r="AJ11" s="377">
        <v>0.24</v>
      </c>
      <c r="AK11" s="377">
        <v>0.24</v>
      </c>
      <c r="AL11" s="377">
        <v>0.24</v>
      </c>
      <c r="AM11" s="377">
        <v>0.24</v>
      </c>
      <c r="AN11" s="377">
        <v>0.24</v>
      </c>
      <c r="AO11" s="377">
        <v>0.24</v>
      </c>
      <c r="AP11" s="377">
        <v>0.24</v>
      </c>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8"/>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80"/>
    </row>
    <row r="12" spans="2:92" ht="30" x14ac:dyDescent="0.2">
      <c r="B12" s="1303"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12" s="1293" t="s">
        <v>1638</v>
      </c>
      <c r="D12" s="1293">
        <v>9</v>
      </c>
      <c r="E12" s="1294" t="s">
        <v>1259</v>
      </c>
      <c r="F12" s="1288" t="str">
        <f>VLOOKUP(TBL5_OptBen[[#This Row],[Option Type (defined list)]],'Option Typs_Grps'!B$2:C$47, 2, FALSE)</f>
        <v>Distribution Options</v>
      </c>
      <c r="G12" s="1293"/>
      <c r="H12" s="1469" t="s">
        <v>768</v>
      </c>
      <c r="I12" s="1293" t="s">
        <v>1608</v>
      </c>
      <c r="J12" s="1295" t="s">
        <v>141</v>
      </c>
      <c r="K12" s="1304">
        <v>2</v>
      </c>
      <c r="L12" s="1296">
        <v>0</v>
      </c>
      <c r="M12" s="376">
        <v>0</v>
      </c>
      <c r="N12" s="376">
        <v>0</v>
      </c>
      <c r="O12" s="376">
        <v>0</v>
      </c>
      <c r="P12" s="376">
        <v>0</v>
      </c>
      <c r="Q12" s="376">
        <v>0.06</v>
      </c>
      <c r="R12" s="377">
        <v>7.0000000000000007E-2</v>
      </c>
      <c r="S12" s="377">
        <v>0.09</v>
      </c>
      <c r="T12" s="377">
        <v>0.1</v>
      </c>
      <c r="U12" s="377">
        <v>0.11</v>
      </c>
      <c r="V12" s="377">
        <v>0.12</v>
      </c>
      <c r="W12" s="377">
        <v>0.14000000000000001</v>
      </c>
      <c r="X12" s="377">
        <v>0.15</v>
      </c>
      <c r="Y12" s="377">
        <v>0.16</v>
      </c>
      <c r="Z12" s="377">
        <v>0.17</v>
      </c>
      <c r="AA12" s="377">
        <v>0.18</v>
      </c>
      <c r="AB12" s="377">
        <v>0.2</v>
      </c>
      <c r="AC12" s="377">
        <v>0.21</v>
      </c>
      <c r="AD12" s="377">
        <v>0.22</v>
      </c>
      <c r="AE12" s="377">
        <v>0.23</v>
      </c>
      <c r="AF12" s="377">
        <v>0.25</v>
      </c>
      <c r="AG12" s="377">
        <v>0.26</v>
      </c>
      <c r="AH12" s="377">
        <v>0.26</v>
      </c>
      <c r="AI12" s="377">
        <v>0.27</v>
      </c>
      <c r="AJ12" s="377">
        <v>0.28000000000000003</v>
      </c>
      <c r="AK12" s="377">
        <v>0.3</v>
      </c>
      <c r="AL12" s="377">
        <v>0.31</v>
      </c>
      <c r="AM12" s="377">
        <v>0.32</v>
      </c>
      <c r="AN12" s="377">
        <v>0.33</v>
      </c>
      <c r="AO12" s="377">
        <v>0.34</v>
      </c>
      <c r="AP12" s="377">
        <v>0.36</v>
      </c>
      <c r="AQ12" s="377" t="s">
        <v>762</v>
      </c>
      <c r="AR12" s="377" t="s">
        <v>762</v>
      </c>
      <c r="AS12" s="377" t="s">
        <v>762</v>
      </c>
      <c r="AT12" s="377" t="s">
        <v>762</v>
      </c>
      <c r="AU12" s="377" t="s">
        <v>762</v>
      </c>
      <c r="AV12" s="377" t="s">
        <v>762</v>
      </c>
      <c r="AW12" s="377" t="s">
        <v>762</v>
      </c>
      <c r="AX12" s="377" t="s">
        <v>762</v>
      </c>
      <c r="AY12" s="377" t="s">
        <v>762</v>
      </c>
      <c r="AZ12" s="377" t="s">
        <v>762</v>
      </c>
      <c r="BA12" s="377" t="s">
        <v>762</v>
      </c>
      <c r="BB12" s="377" t="s">
        <v>762</v>
      </c>
      <c r="BC12" s="377" t="s">
        <v>762</v>
      </c>
      <c r="BD12" s="377" t="s">
        <v>762</v>
      </c>
      <c r="BE12" s="377" t="s">
        <v>762</v>
      </c>
      <c r="BF12" s="377" t="s">
        <v>762</v>
      </c>
      <c r="BG12" s="377" t="s">
        <v>762</v>
      </c>
      <c r="BH12" s="377" t="s">
        <v>762</v>
      </c>
      <c r="BI12" s="377" t="s">
        <v>762</v>
      </c>
      <c r="BJ12" s="377" t="s">
        <v>762</v>
      </c>
      <c r="BK12" s="377" t="s">
        <v>762</v>
      </c>
      <c r="BL12" s="377" t="s">
        <v>762</v>
      </c>
      <c r="BM12" s="377" t="s">
        <v>762</v>
      </c>
      <c r="BN12" s="377" t="s">
        <v>762</v>
      </c>
      <c r="BO12" s="377" t="s">
        <v>762</v>
      </c>
      <c r="BP12" s="378" t="s">
        <v>762</v>
      </c>
      <c r="BQ12" s="365" t="s">
        <v>762</v>
      </c>
      <c r="BR12" s="365" t="s">
        <v>762</v>
      </c>
      <c r="BS12" s="365" t="s">
        <v>762</v>
      </c>
      <c r="BT12" s="365" t="s">
        <v>762</v>
      </c>
      <c r="BU12" s="365" t="s">
        <v>762</v>
      </c>
      <c r="BV12" s="365" t="s">
        <v>762</v>
      </c>
      <c r="BW12" s="365" t="s">
        <v>762</v>
      </c>
      <c r="BX12" s="365" t="s">
        <v>762</v>
      </c>
      <c r="BY12" s="365" t="s">
        <v>762</v>
      </c>
      <c r="BZ12" s="365" t="s">
        <v>762</v>
      </c>
      <c r="CA12" s="365" t="s">
        <v>762</v>
      </c>
      <c r="CB12" s="365" t="s">
        <v>762</v>
      </c>
      <c r="CC12" s="365" t="s">
        <v>762</v>
      </c>
      <c r="CD12" s="365" t="s">
        <v>762</v>
      </c>
      <c r="CE12" s="365" t="s">
        <v>762</v>
      </c>
      <c r="CF12" s="365" t="s">
        <v>762</v>
      </c>
      <c r="CG12" s="365" t="s">
        <v>762</v>
      </c>
      <c r="CH12" s="365" t="s">
        <v>762</v>
      </c>
      <c r="CI12" s="365" t="s">
        <v>762</v>
      </c>
      <c r="CJ12" s="365" t="s">
        <v>762</v>
      </c>
      <c r="CK12" s="365" t="s">
        <v>762</v>
      </c>
      <c r="CL12" s="365" t="s">
        <v>762</v>
      </c>
      <c r="CM12" s="365" t="s">
        <v>762</v>
      </c>
      <c r="CN12" s="380"/>
    </row>
    <row r="13" spans="2:92" ht="15" x14ac:dyDescent="0.2">
      <c r="B13"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3" s="1293"/>
      <c r="D13" s="1293"/>
      <c r="E13" s="1294"/>
      <c r="F13" s="1288" t="e">
        <f>VLOOKUP(TBL5_OptBen[[#This Row],[Option Type (defined list)]],'Option Typs_Grps'!B$2:C$47, 2, FALSE)</f>
        <v>#N/A</v>
      </c>
      <c r="G13" s="1293"/>
      <c r="H13" s="1293"/>
      <c r="I13" s="1293"/>
      <c r="J13" s="1295"/>
      <c r="K13" s="1304"/>
      <c r="L13" s="1296"/>
      <c r="M13" s="376"/>
      <c r="N13" s="376"/>
      <c r="O13" s="376"/>
      <c r="P13" s="376"/>
      <c r="Q13" s="376"/>
      <c r="R13" s="377"/>
      <c r="S13" s="377"/>
      <c r="T13" s="377"/>
      <c r="U13" s="377"/>
      <c r="V13" s="377"/>
      <c r="W13" s="377"/>
      <c r="X13" s="377"/>
      <c r="Y13" s="377" t="s">
        <v>762</v>
      </c>
      <c r="Z13" s="377" t="s">
        <v>762</v>
      </c>
      <c r="AA13" s="377" t="s">
        <v>762</v>
      </c>
      <c r="AB13" s="377" t="s">
        <v>762</v>
      </c>
      <c r="AC13" s="377" t="s">
        <v>762</v>
      </c>
      <c r="AD13" s="377" t="s">
        <v>762</v>
      </c>
      <c r="AE13" s="377" t="s">
        <v>762</v>
      </c>
      <c r="AF13" s="377" t="s">
        <v>762</v>
      </c>
      <c r="AG13" s="377" t="s">
        <v>762</v>
      </c>
      <c r="AH13" s="377" t="s">
        <v>762</v>
      </c>
      <c r="AI13" s="377" t="s">
        <v>762</v>
      </c>
      <c r="AJ13" s="377" t="s">
        <v>762</v>
      </c>
      <c r="AK13" s="377" t="s">
        <v>762</v>
      </c>
      <c r="AL13" s="377" t="s">
        <v>762</v>
      </c>
      <c r="AM13" s="377" t="s">
        <v>762</v>
      </c>
      <c r="AN13" s="377" t="s">
        <v>762</v>
      </c>
      <c r="AO13" s="377" t="s">
        <v>762</v>
      </c>
      <c r="AP13" s="377" t="s">
        <v>762</v>
      </c>
      <c r="AQ13" s="377" t="s">
        <v>762</v>
      </c>
      <c r="AR13" s="377" t="s">
        <v>762</v>
      </c>
      <c r="AS13" s="377" t="s">
        <v>762</v>
      </c>
      <c r="AT13" s="377" t="s">
        <v>762</v>
      </c>
      <c r="AU13" s="377" t="s">
        <v>762</v>
      </c>
      <c r="AV13" s="377" t="s">
        <v>762</v>
      </c>
      <c r="AW13" s="377" t="s">
        <v>762</v>
      </c>
      <c r="AX13" s="377" t="s">
        <v>762</v>
      </c>
      <c r="AY13" s="377" t="s">
        <v>762</v>
      </c>
      <c r="AZ13" s="377" t="s">
        <v>762</v>
      </c>
      <c r="BA13" s="377" t="s">
        <v>762</v>
      </c>
      <c r="BB13" s="377" t="s">
        <v>762</v>
      </c>
      <c r="BC13" s="377" t="s">
        <v>762</v>
      </c>
      <c r="BD13" s="377" t="s">
        <v>762</v>
      </c>
      <c r="BE13" s="377" t="s">
        <v>762</v>
      </c>
      <c r="BF13" s="377" t="s">
        <v>762</v>
      </c>
      <c r="BG13" s="377" t="s">
        <v>762</v>
      </c>
      <c r="BH13" s="377" t="s">
        <v>762</v>
      </c>
      <c r="BI13" s="377" t="s">
        <v>762</v>
      </c>
      <c r="BJ13" s="377" t="s">
        <v>762</v>
      </c>
      <c r="BK13" s="377" t="s">
        <v>762</v>
      </c>
      <c r="BL13" s="377" t="s">
        <v>762</v>
      </c>
      <c r="BM13" s="377" t="s">
        <v>762</v>
      </c>
      <c r="BN13" s="377" t="s">
        <v>762</v>
      </c>
      <c r="BO13" s="377" t="s">
        <v>762</v>
      </c>
      <c r="BP13" s="378" t="s">
        <v>762</v>
      </c>
      <c r="BQ13" s="365" t="s">
        <v>762</v>
      </c>
      <c r="BR13" s="365" t="s">
        <v>762</v>
      </c>
      <c r="BS13" s="365" t="s">
        <v>762</v>
      </c>
      <c r="BT13" s="365" t="s">
        <v>762</v>
      </c>
      <c r="BU13" s="365" t="s">
        <v>762</v>
      </c>
      <c r="BV13" s="365" t="s">
        <v>762</v>
      </c>
      <c r="BW13" s="365" t="s">
        <v>762</v>
      </c>
      <c r="BX13" s="365" t="s">
        <v>762</v>
      </c>
      <c r="BY13" s="365" t="s">
        <v>762</v>
      </c>
      <c r="BZ13" s="365" t="s">
        <v>762</v>
      </c>
      <c r="CA13" s="365" t="s">
        <v>762</v>
      </c>
      <c r="CB13" s="365" t="s">
        <v>762</v>
      </c>
      <c r="CC13" s="365" t="s">
        <v>762</v>
      </c>
      <c r="CD13" s="365" t="s">
        <v>762</v>
      </c>
      <c r="CE13" s="365" t="s">
        <v>762</v>
      </c>
      <c r="CF13" s="365" t="s">
        <v>762</v>
      </c>
      <c r="CG13" s="365" t="s">
        <v>762</v>
      </c>
      <c r="CH13" s="365" t="s">
        <v>762</v>
      </c>
      <c r="CI13" s="365" t="s">
        <v>762</v>
      </c>
      <c r="CJ13" s="365" t="s">
        <v>762</v>
      </c>
      <c r="CK13" s="365" t="s">
        <v>762</v>
      </c>
      <c r="CL13" s="365" t="s">
        <v>762</v>
      </c>
      <c r="CM13" s="365" t="s">
        <v>762</v>
      </c>
      <c r="CN13" s="380"/>
    </row>
    <row r="14" spans="2:92" ht="15" x14ac:dyDescent="0.2">
      <c r="B14"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4" s="1293"/>
      <c r="D14" s="1293"/>
      <c r="E14" s="1294"/>
      <c r="F14" s="1288" t="e">
        <f>VLOOKUP(TBL5_OptBen[[#This Row],[Option Type (defined list)]],'Option Typs_Grps'!B$2:C$47, 2, FALSE)</f>
        <v>#N/A</v>
      </c>
      <c r="G14" s="1293"/>
      <c r="H14" s="1293"/>
      <c r="I14" s="1293"/>
      <c r="J14" s="1295"/>
      <c r="K14" s="1304"/>
      <c r="L14" s="1296"/>
      <c r="M14" s="376"/>
      <c r="N14" s="376"/>
      <c r="O14" s="376"/>
      <c r="P14" s="376"/>
      <c r="Q14" s="376"/>
      <c r="R14" s="377"/>
      <c r="S14" s="377"/>
      <c r="T14" s="377"/>
      <c r="U14" s="377"/>
      <c r="V14" s="377"/>
      <c r="W14" s="377"/>
      <c r="X14" s="377"/>
      <c r="Y14" s="377" t="s">
        <v>762</v>
      </c>
      <c r="Z14" s="377" t="s">
        <v>762</v>
      </c>
      <c r="AA14" s="377" t="s">
        <v>762</v>
      </c>
      <c r="AB14" s="377" t="s">
        <v>762</v>
      </c>
      <c r="AC14" s="377" t="s">
        <v>762</v>
      </c>
      <c r="AD14" s="377" t="s">
        <v>762</v>
      </c>
      <c r="AE14" s="377" t="s">
        <v>762</v>
      </c>
      <c r="AF14" s="377" t="s">
        <v>762</v>
      </c>
      <c r="AG14" s="377" t="s">
        <v>762</v>
      </c>
      <c r="AH14" s="377" t="s">
        <v>762</v>
      </c>
      <c r="AI14" s="377" t="s">
        <v>762</v>
      </c>
      <c r="AJ14" s="377" t="s">
        <v>762</v>
      </c>
      <c r="AK14" s="377" t="s">
        <v>762</v>
      </c>
      <c r="AL14" s="377" t="s">
        <v>762</v>
      </c>
      <c r="AM14" s="377" t="s">
        <v>762</v>
      </c>
      <c r="AN14" s="377" t="s">
        <v>762</v>
      </c>
      <c r="AO14" s="377" t="s">
        <v>762</v>
      </c>
      <c r="AP14" s="377" t="s">
        <v>762</v>
      </c>
      <c r="AQ14" s="377" t="s">
        <v>762</v>
      </c>
      <c r="AR14" s="377" t="s">
        <v>762</v>
      </c>
      <c r="AS14" s="377" t="s">
        <v>762</v>
      </c>
      <c r="AT14" s="377" t="s">
        <v>762</v>
      </c>
      <c r="AU14" s="377" t="s">
        <v>762</v>
      </c>
      <c r="AV14" s="377" t="s">
        <v>762</v>
      </c>
      <c r="AW14" s="377" t="s">
        <v>762</v>
      </c>
      <c r="AX14" s="377" t="s">
        <v>762</v>
      </c>
      <c r="AY14" s="377" t="s">
        <v>762</v>
      </c>
      <c r="AZ14" s="377" t="s">
        <v>762</v>
      </c>
      <c r="BA14" s="377" t="s">
        <v>762</v>
      </c>
      <c r="BB14" s="377" t="s">
        <v>762</v>
      </c>
      <c r="BC14" s="377" t="s">
        <v>762</v>
      </c>
      <c r="BD14" s="377" t="s">
        <v>762</v>
      </c>
      <c r="BE14" s="377" t="s">
        <v>762</v>
      </c>
      <c r="BF14" s="377" t="s">
        <v>762</v>
      </c>
      <c r="BG14" s="377" t="s">
        <v>762</v>
      </c>
      <c r="BH14" s="377" t="s">
        <v>762</v>
      </c>
      <c r="BI14" s="377" t="s">
        <v>762</v>
      </c>
      <c r="BJ14" s="377" t="s">
        <v>762</v>
      </c>
      <c r="BK14" s="377" t="s">
        <v>762</v>
      </c>
      <c r="BL14" s="377" t="s">
        <v>762</v>
      </c>
      <c r="BM14" s="377" t="s">
        <v>762</v>
      </c>
      <c r="BN14" s="377" t="s">
        <v>762</v>
      </c>
      <c r="BO14" s="377" t="s">
        <v>762</v>
      </c>
      <c r="BP14" s="378" t="s">
        <v>762</v>
      </c>
      <c r="BQ14" s="365" t="s">
        <v>762</v>
      </c>
      <c r="BR14" s="365" t="s">
        <v>762</v>
      </c>
      <c r="BS14" s="365" t="s">
        <v>762</v>
      </c>
      <c r="BT14" s="365" t="s">
        <v>762</v>
      </c>
      <c r="BU14" s="365" t="s">
        <v>762</v>
      </c>
      <c r="BV14" s="365" t="s">
        <v>762</v>
      </c>
      <c r="BW14" s="365" t="s">
        <v>762</v>
      </c>
      <c r="BX14" s="365" t="s">
        <v>762</v>
      </c>
      <c r="BY14" s="365" t="s">
        <v>762</v>
      </c>
      <c r="BZ14" s="365" t="s">
        <v>762</v>
      </c>
      <c r="CA14" s="365" t="s">
        <v>762</v>
      </c>
      <c r="CB14" s="365" t="s">
        <v>762</v>
      </c>
      <c r="CC14" s="365" t="s">
        <v>762</v>
      </c>
      <c r="CD14" s="365" t="s">
        <v>762</v>
      </c>
      <c r="CE14" s="365" t="s">
        <v>762</v>
      </c>
      <c r="CF14" s="365" t="s">
        <v>762</v>
      </c>
      <c r="CG14" s="365" t="s">
        <v>762</v>
      </c>
      <c r="CH14" s="365" t="s">
        <v>762</v>
      </c>
      <c r="CI14" s="365" t="s">
        <v>762</v>
      </c>
      <c r="CJ14" s="365" t="s">
        <v>762</v>
      </c>
      <c r="CK14" s="365" t="s">
        <v>762</v>
      </c>
      <c r="CL14" s="365" t="s">
        <v>762</v>
      </c>
      <c r="CM14" s="365" t="s">
        <v>762</v>
      </c>
      <c r="CN14" s="380"/>
    </row>
    <row r="15" spans="2:92" ht="15" x14ac:dyDescent="0.2">
      <c r="B15"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5" s="1293"/>
      <c r="D15" s="1293"/>
      <c r="E15" s="1294"/>
      <c r="F15" s="1451" t="e">
        <f>VLOOKUP(TBL5_OptBen[[#This Row],[Option Type (defined list)]],'Option Typs_Grps'!B$2:C$47, 2, FALSE)</f>
        <v>#N/A</v>
      </c>
      <c r="G15" s="1293"/>
      <c r="H15" s="1293"/>
      <c r="I15" s="1293"/>
      <c r="J15" s="1295"/>
      <c r="K15" s="1304"/>
      <c r="L15" s="376"/>
      <c r="M15" s="376"/>
      <c r="N15" s="376"/>
      <c r="O15" s="1452"/>
      <c r="P15" s="1453"/>
      <c r="Q15" s="1454"/>
      <c r="R15" s="1455"/>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8"/>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80"/>
    </row>
    <row r="16" spans="2:92" ht="15" x14ac:dyDescent="0.2">
      <c r="B16"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6" s="1293"/>
      <c r="D16" s="1293"/>
      <c r="E16" s="1294"/>
      <c r="F16" s="1451" t="e">
        <f>VLOOKUP(TBL5_OptBen[[#This Row],[Option Type (defined list)]],'Option Typs_Grps'!B$2:C$47, 2, FALSE)</f>
        <v>#N/A</v>
      </c>
      <c r="G16" s="1293"/>
      <c r="H16" s="1293"/>
      <c r="I16" s="1293"/>
      <c r="J16" s="1295"/>
      <c r="K16" s="1304"/>
      <c r="L16" s="376"/>
      <c r="M16" s="376"/>
      <c r="N16" s="376"/>
      <c r="O16" s="1452"/>
      <c r="P16" s="1453"/>
      <c r="Q16" s="1454"/>
      <c r="R16" s="1455"/>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8"/>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80"/>
    </row>
    <row r="17" spans="2:92" ht="15" x14ac:dyDescent="0.2">
      <c r="B17"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7" s="1293"/>
      <c r="D17" s="1293"/>
      <c r="E17" s="1294"/>
      <c r="F17" s="1288" t="e">
        <f>VLOOKUP(TBL5_OptBen[[#This Row],[Option Type (defined list)]],'Option Typs_Grps'!B$2:C$47, 2, FALSE)</f>
        <v>#N/A</v>
      </c>
      <c r="G17" s="1293" t="s">
        <v>762</v>
      </c>
      <c r="H17" s="1293"/>
      <c r="I17" s="1293"/>
      <c r="J17" s="1295"/>
      <c r="K17" s="1304"/>
      <c r="L17" s="376"/>
      <c r="M17" s="376"/>
      <c r="N17" s="376"/>
      <c r="O17" s="376"/>
      <c r="P17" s="376"/>
      <c r="Q17" s="376"/>
      <c r="R17" s="377"/>
      <c r="S17" s="377"/>
      <c r="T17" s="377"/>
      <c r="U17" s="377"/>
      <c r="V17" s="377"/>
      <c r="W17" s="377"/>
      <c r="X17" s="377"/>
      <c r="Y17" s="377" t="s">
        <v>762</v>
      </c>
      <c r="Z17" s="377" t="s">
        <v>762</v>
      </c>
      <c r="AA17" s="377" t="s">
        <v>762</v>
      </c>
      <c r="AB17" s="377" t="s">
        <v>762</v>
      </c>
      <c r="AC17" s="377" t="s">
        <v>762</v>
      </c>
      <c r="AD17" s="377" t="s">
        <v>762</v>
      </c>
      <c r="AE17" s="377" t="s">
        <v>762</v>
      </c>
      <c r="AF17" s="377" t="s">
        <v>762</v>
      </c>
      <c r="AG17" s="377" t="s">
        <v>762</v>
      </c>
      <c r="AH17" s="377" t="s">
        <v>762</v>
      </c>
      <c r="AI17" s="377" t="s">
        <v>762</v>
      </c>
      <c r="AJ17" s="377" t="s">
        <v>762</v>
      </c>
      <c r="AK17" s="377" t="s">
        <v>762</v>
      </c>
      <c r="AL17" s="377" t="s">
        <v>762</v>
      </c>
      <c r="AM17" s="377" t="s">
        <v>762</v>
      </c>
      <c r="AN17" s="377" t="s">
        <v>762</v>
      </c>
      <c r="AO17" s="377" t="s">
        <v>762</v>
      </c>
      <c r="AP17" s="377" t="s">
        <v>762</v>
      </c>
      <c r="AQ17" s="377" t="s">
        <v>762</v>
      </c>
      <c r="AR17" s="377" t="s">
        <v>762</v>
      </c>
      <c r="AS17" s="377" t="s">
        <v>762</v>
      </c>
      <c r="AT17" s="377" t="s">
        <v>762</v>
      </c>
      <c r="AU17" s="377" t="s">
        <v>762</v>
      </c>
      <c r="AV17" s="377" t="s">
        <v>762</v>
      </c>
      <c r="AW17" s="377" t="s">
        <v>762</v>
      </c>
      <c r="AX17" s="377" t="s">
        <v>762</v>
      </c>
      <c r="AY17" s="377" t="s">
        <v>762</v>
      </c>
      <c r="AZ17" s="377" t="s">
        <v>762</v>
      </c>
      <c r="BA17" s="377" t="s">
        <v>762</v>
      </c>
      <c r="BB17" s="377" t="s">
        <v>762</v>
      </c>
      <c r="BC17" s="377" t="s">
        <v>762</v>
      </c>
      <c r="BD17" s="377" t="s">
        <v>762</v>
      </c>
      <c r="BE17" s="377" t="s">
        <v>762</v>
      </c>
      <c r="BF17" s="377" t="s">
        <v>762</v>
      </c>
      <c r="BG17" s="377" t="s">
        <v>762</v>
      </c>
      <c r="BH17" s="377" t="s">
        <v>762</v>
      </c>
      <c r="BI17" s="377" t="s">
        <v>762</v>
      </c>
      <c r="BJ17" s="377" t="s">
        <v>762</v>
      </c>
      <c r="BK17" s="377" t="s">
        <v>762</v>
      </c>
      <c r="BL17" s="377" t="s">
        <v>762</v>
      </c>
      <c r="BM17" s="377" t="s">
        <v>762</v>
      </c>
      <c r="BN17" s="377" t="s">
        <v>762</v>
      </c>
      <c r="BO17" s="377" t="s">
        <v>762</v>
      </c>
      <c r="BP17" s="378" t="s">
        <v>762</v>
      </c>
      <c r="BQ17" s="365" t="s">
        <v>762</v>
      </c>
      <c r="BR17" s="365" t="s">
        <v>762</v>
      </c>
      <c r="BS17" s="365" t="s">
        <v>762</v>
      </c>
      <c r="BT17" s="365" t="s">
        <v>762</v>
      </c>
      <c r="BU17" s="365" t="s">
        <v>762</v>
      </c>
      <c r="BV17" s="365" t="s">
        <v>762</v>
      </c>
      <c r="BW17" s="365" t="s">
        <v>762</v>
      </c>
      <c r="BX17" s="365" t="s">
        <v>762</v>
      </c>
      <c r="BY17" s="365" t="s">
        <v>762</v>
      </c>
      <c r="BZ17" s="365" t="s">
        <v>762</v>
      </c>
      <c r="CA17" s="365" t="s">
        <v>762</v>
      </c>
      <c r="CB17" s="365" t="s">
        <v>762</v>
      </c>
      <c r="CC17" s="365" t="s">
        <v>762</v>
      </c>
      <c r="CD17" s="365" t="s">
        <v>762</v>
      </c>
      <c r="CE17" s="365" t="s">
        <v>762</v>
      </c>
      <c r="CF17" s="365" t="s">
        <v>762</v>
      </c>
      <c r="CG17" s="365" t="s">
        <v>762</v>
      </c>
      <c r="CH17" s="365" t="s">
        <v>762</v>
      </c>
      <c r="CI17" s="365" t="s">
        <v>762</v>
      </c>
      <c r="CJ17" s="365" t="s">
        <v>762</v>
      </c>
      <c r="CK17" s="365" t="s">
        <v>762</v>
      </c>
      <c r="CL17" s="365" t="s">
        <v>762</v>
      </c>
      <c r="CM17" s="365" t="s">
        <v>762</v>
      </c>
      <c r="CN17" s="380"/>
    </row>
    <row r="18" spans="2:92" ht="15" x14ac:dyDescent="0.2">
      <c r="B18"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8" s="1293"/>
      <c r="D18" s="1293"/>
      <c r="E18" s="1294"/>
      <c r="F18" s="1451" t="e">
        <f>VLOOKUP(TBL5_OptBen[[#This Row],[Option Type (defined list)]],'Option Typs_Grps'!B$2:C$47, 2, FALSE)</f>
        <v>#N/A</v>
      </c>
      <c r="G18" s="1293"/>
      <c r="H18" s="1293"/>
      <c r="I18" s="1293"/>
      <c r="J18" s="1295"/>
      <c r="K18" s="1304"/>
      <c r="L18" s="376"/>
      <c r="M18" s="376"/>
      <c r="N18" s="376"/>
      <c r="O18" s="1452"/>
      <c r="P18" s="1453"/>
      <c r="Q18" s="1454"/>
      <c r="R18" s="1455"/>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8"/>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80"/>
    </row>
    <row r="19" spans="2:92" ht="15" x14ac:dyDescent="0.2">
      <c r="B19" s="1303"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19" s="1293"/>
      <c r="D19" s="1293"/>
      <c r="E19" s="1294"/>
      <c r="F19" s="1288" t="e">
        <f>VLOOKUP(TBL5_OptBen[[#This Row],[Option Type (defined list)]],'Option Typs_Grps'!B$2:C$47, 2, FALSE)</f>
        <v>#N/A</v>
      </c>
      <c r="G19" s="1293" t="s">
        <v>762</v>
      </c>
      <c r="H19" s="1293"/>
      <c r="I19" s="1293"/>
      <c r="J19" s="1295"/>
      <c r="K19" s="1304"/>
      <c r="L19" s="381"/>
      <c r="M19" s="381"/>
      <c r="N19" s="381"/>
      <c r="O19" s="381"/>
      <c r="P19" s="381"/>
      <c r="Q19" s="381"/>
      <c r="R19" s="382"/>
      <c r="S19" s="382"/>
      <c r="T19" s="382"/>
      <c r="U19" s="382"/>
      <c r="V19" s="382"/>
      <c r="W19" s="382"/>
      <c r="X19" s="382"/>
      <c r="Y19" s="382" t="s">
        <v>762</v>
      </c>
      <c r="Z19" s="382" t="s">
        <v>762</v>
      </c>
      <c r="AA19" s="382" t="s">
        <v>762</v>
      </c>
      <c r="AB19" s="382" t="s">
        <v>762</v>
      </c>
      <c r="AC19" s="382" t="s">
        <v>762</v>
      </c>
      <c r="AD19" s="382" t="s">
        <v>762</v>
      </c>
      <c r="AE19" s="382" t="s">
        <v>762</v>
      </c>
      <c r="AF19" s="382" t="s">
        <v>762</v>
      </c>
      <c r="AG19" s="382" t="s">
        <v>762</v>
      </c>
      <c r="AH19" s="382" t="s">
        <v>762</v>
      </c>
      <c r="AI19" s="382" t="s">
        <v>762</v>
      </c>
      <c r="AJ19" s="382" t="s">
        <v>762</v>
      </c>
      <c r="AK19" s="382" t="s">
        <v>762</v>
      </c>
      <c r="AL19" s="382" t="s">
        <v>762</v>
      </c>
      <c r="AM19" s="382" t="s">
        <v>762</v>
      </c>
      <c r="AN19" s="382" t="s">
        <v>762</v>
      </c>
      <c r="AO19" s="382" t="s">
        <v>762</v>
      </c>
      <c r="AP19" s="382" t="s">
        <v>762</v>
      </c>
      <c r="AQ19" s="382" t="s">
        <v>762</v>
      </c>
      <c r="AR19" s="382" t="s">
        <v>762</v>
      </c>
      <c r="AS19" s="382" t="s">
        <v>762</v>
      </c>
      <c r="AT19" s="382" t="s">
        <v>762</v>
      </c>
      <c r="AU19" s="382" t="s">
        <v>762</v>
      </c>
      <c r="AV19" s="382" t="s">
        <v>762</v>
      </c>
      <c r="AW19" s="382" t="s">
        <v>762</v>
      </c>
      <c r="AX19" s="382" t="s">
        <v>762</v>
      </c>
      <c r="AY19" s="382" t="s">
        <v>762</v>
      </c>
      <c r="AZ19" s="382" t="s">
        <v>762</v>
      </c>
      <c r="BA19" s="382" t="s">
        <v>762</v>
      </c>
      <c r="BB19" s="382" t="s">
        <v>762</v>
      </c>
      <c r="BC19" s="382" t="s">
        <v>762</v>
      </c>
      <c r="BD19" s="382" t="s">
        <v>762</v>
      </c>
      <c r="BE19" s="382" t="s">
        <v>762</v>
      </c>
      <c r="BF19" s="382" t="s">
        <v>762</v>
      </c>
      <c r="BG19" s="382" t="s">
        <v>762</v>
      </c>
      <c r="BH19" s="382" t="s">
        <v>762</v>
      </c>
      <c r="BI19" s="382" t="s">
        <v>762</v>
      </c>
      <c r="BJ19" s="382" t="s">
        <v>762</v>
      </c>
      <c r="BK19" s="382" t="s">
        <v>762</v>
      </c>
      <c r="BL19" s="382" t="s">
        <v>762</v>
      </c>
      <c r="BM19" s="382" t="s">
        <v>762</v>
      </c>
      <c r="BN19" s="382" t="s">
        <v>762</v>
      </c>
      <c r="BO19" s="382" t="s">
        <v>762</v>
      </c>
      <c r="BP19" s="382" t="s">
        <v>762</v>
      </c>
      <c r="BQ19" s="382" t="s">
        <v>762</v>
      </c>
      <c r="BR19" s="382" t="s">
        <v>762</v>
      </c>
      <c r="BS19" s="383" t="s">
        <v>762</v>
      </c>
      <c r="BT19" s="384" t="s">
        <v>762</v>
      </c>
      <c r="BU19" s="384" t="s">
        <v>762</v>
      </c>
      <c r="BV19" s="384" t="s">
        <v>762</v>
      </c>
      <c r="BW19" s="384" t="s">
        <v>762</v>
      </c>
      <c r="BX19" s="384" t="s">
        <v>762</v>
      </c>
      <c r="BY19" s="384" t="s">
        <v>762</v>
      </c>
      <c r="BZ19" s="384" t="s">
        <v>762</v>
      </c>
      <c r="CA19" s="384" t="s">
        <v>762</v>
      </c>
      <c r="CB19" s="384" t="s">
        <v>762</v>
      </c>
      <c r="CC19" s="384" t="s">
        <v>762</v>
      </c>
      <c r="CD19" s="384" t="s">
        <v>762</v>
      </c>
      <c r="CE19" s="384" t="s">
        <v>762</v>
      </c>
      <c r="CF19" s="384" t="s">
        <v>762</v>
      </c>
      <c r="CG19" s="384" t="s">
        <v>762</v>
      </c>
      <c r="CH19" s="384" t="s">
        <v>762</v>
      </c>
      <c r="CI19" s="384" t="s">
        <v>762</v>
      </c>
      <c r="CJ19" s="384" t="s">
        <v>762</v>
      </c>
      <c r="CK19" s="384" t="s">
        <v>762</v>
      </c>
      <c r="CL19" s="384" t="s">
        <v>762</v>
      </c>
      <c r="CM19" s="385" t="s">
        <v>762</v>
      </c>
      <c r="CN19" s="386"/>
    </row>
    <row r="20" spans="2:92" ht="15.75" thickBot="1" x14ac:dyDescent="0.25">
      <c r="B20" s="1305" t="e">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#N/A</v>
      </c>
      <c r="C20" s="1456"/>
      <c r="D20" s="1457"/>
      <c r="E20" s="1458"/>
      <c r="F20" s="1459" t="e">
        <f>VLOOKUP(TBL5_OptBen[[#This Row],[Option Type (defined list)]],'Option Typs_Grps'!B$2:C$47, 2, FALSE)</f>
        <v>#N/A</v>
      </c>
      <c r="G20" s="1456"/>
      <c r="H20" s="1457"/>
      <c r="I20" s="1460"/>
      <c r="J20" s="1306"/>
      <c r="K20" s="1307"/>
      <c r="L20" s="376"/>
      <c r="M20" s="376"/>
      <c r="N20" s="376"/>
      <c r="O20" s="1452"/>
      <c r="P20" s="1453"/>
      <c r="Q20" s="1454"/>
      <c r="R20" s="1455"/>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8"/>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80"/>
    </row>
    <row r="23" spans="2:92" x14ac:dyDescent="0.2">
      <c r="P23" s="411"/>
    </row>
  </sheetData>
  <mergeCells count="1">
    <mergeCell ref="L4:CN4"/>
  </mergeCells>
  <pageMargins left="0.7" right="0.7" top="0.75" bottom="0.75" header="0.3" footer="0.3"/>
  <pageSetup paperSize="9"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9"/>
  <sheetViews>
    <sheetView topLeftCell="A60" zoomScale="55" zoomScaleNormal="55" workbookViewId="0">
      <pane xSplit="9" topLeftCell="J1" activePane="topRight" state="frozen"/>
      <selection pane="topRight" activeCell="C71" sqref="C71"/>
    </sheetView>
  </sheetViews>
  <sheetFormatPr defaultColWidth="9.21875" defaultRowHeight="14.25" x14ac:dyDescent="0.2"/>
  <cols>
    <col min="1" max="1" width="2.21875" style="1309" customWidth="1"/>
    <col min="2" max="2" width="19.77734375" style="1309" customWidth="1"/>
    <col min="3" max="5" width="15.5546875" style="1309" customWidth="1"/>
    <col min="6" max="6" width="47.109375" style="1309" customWidth="1"/>
    <col min="7" max="7" width="15.77734375" style="1309" customWidth="1"/>
    <col min="8" max="8" width="17.5546875" style="1309" customWidth="1"/>
    <col min="9" max="9" width="9.109375" style="1309" customWidth="1"/>
    <col min="10" max="11" width="8.21875" style="1309" customWidth="1"/>
    <col min="12" max="16384" width="9.21875" style="1309"/>
  </cols>
  <sheetData>
    <row r="1" spans="1:94" ht="15" x14ac:dyDescent="0.25">
      <c r="A1" s="1361" t="s">
        <v>798</v>
      </c>
    </row>
    <row r="2" spans="1:94" ht="15.75" thickBot="1" x14ac:dyDescent="0.3">
      <c r="A2" s="1361"/>
    </row>
    <row r="3" spans="1:94" ht="47.65" customHeight="1" thickBot="1" x14ac:dyDescent="0.25">
      <c r="B3" s="481" t="s">
        <v>56</v>
      </c>
      <c r="C3" s="479" t="str">
        <f>'TITLE PAGE'!$D$18</f>
        <v>Veolia Water Projects Limited</v>
      </c>
      <c r="D3" s="1360" t="s">
        <v>2</v>
      </c>
      <c r="E3" s="1359"/>
      <c r="F3" s="1358"/>
      <c r="G3" s="1272" t="s">
        <v>55</v>
      </c>
      <c r="H3" s="8"/>
      <c r="I3" s="1358"/>
      <c r="J3" s="1357"/>
    </row>
    <row r="4" spans="1:94" ht="15" thickBot="1" x14ac:dyDescent="0.25"/>
    <row r="5" spans="1:94" ht="48.4" customHeight="1" x14ac:dyDescent="0.2">
      <c r="B5" s="1524" t="s">
        <v>799</v>
      </c>
      <c r="C5" s="1525"/>
      <c r="D5" s="1357"/>
      <c r="E5" s="1357"/>
      <c r="F5" s="1357"/>
      <c r="G5" s="1357"/>
      <c r="H5" s="1357"/>
      <c r="I5" s="1357"/>
      <c r="J5" s="1357"/>
      <c r="K5" s="1357"/>
    </row>
    <row r="6" spans="1:94" ht="114.75" x14ac:dyDescent="0.2">
      <c r="B6" s="1343" t="s">
        <v>800</v>
      </c>
      <c r="C6" s="1342" t="s">
        <v>710</v>
      </c>
      <c r="D6" s="1341" t="s">
        <v>711</v>
      </c>
      <c r="E6" s="1341" t="s">
        <v>801</v>
      </c>
      <c r="F6" s="1341" t="s">
        <v>802</v>
      </c>
      <c r="G6" s="1341" t="s">
        <v>803</v>
      </c>
      <c r="H6" s="1340" t="s">
        <v>804</v>
      </c>
      <c r="I6" s="1339" t="s">
        <v>113</v>
      </c>
      <c r="J6" s="1338" t="s">
        <v>114</v>
      </c>
      <c r="K6" s="1338" t="s">
        <v>115</v>
      </c>
      <c r="L6" s="1338" t="s">
        <v>116</v>
      </c>
      <c r="M6" s="1338" t="s">
        <v>117</v>
      </c>
      <c r="N6" s="1338" t="s">
        <v>118</v>
      </c>
      <c r="O6" s="1338" t="s">
        <v>119</v>
      </c>
      <c r="P6" s="1338" t="s">
        <v>120</v>
      </c>
      <c r="Q6" s="1338" t="s">
        <v>121</v>
      </c>
      <c r="R6" s="1338" t="s">
        <v>122</v>
      </c>
      <c r="S6" s="1338" t="s">
        <v>123</v>
      </c>
      <c r="T6" s="1338" t="s">
        <v>124</v>
      </c>
      <c r="U6" s="1338" t="s">
        <v>153</v>
      </c>
      <c r="V6" s="1338" t="s">
        <v>154</v>
      </c>
      <c r="W6" s="1338" t="s">
        <v>155</v>
      </c>
      <c r="X6" s="1338" t="s">
        <v>156</v>
      </c>
      <c r="Y6" s="1338" t="s">
        <v>125</v>
      </c>
      <c r="Z6" s="1338" t="s">
        <v>157</v>
      </c>
      <c r="AA6" s="1338" t="s">
        <v>158</v>
      </c>
      <c r="AB6" s="1338" t="s">
        <v>159</v>
      </c>
      <c r="AC6" s="1338" t="s">
        <v>160</v>
      </c>
      <c r="AD6" s="1338" t="s">
        <v>126</v>
      </c>
      <c r="AE6" s="1338" t="s">
        <v>161</v>
      </c>
      <c r="AF6" s="1338" t="s">
        <v>162</v>
      </c>
      <c r="AG6" s="1338" t="s">
        <v>163</v>
      </c>
      <c r="AH6" s="1338" t="s">
        <v>164</v>
      </c>
      <c r="AI6" s="1338" t="s">
        <v>127</v>
      </c>
      <c r="AJ6" s="1338" t="s">
        <v>165</v>
      </c>
      <c r="AK6" s="1338" t="s">
        <v>166</v>
      </c>
      <c r="AL6" s="1338" t="s">
        <v>167</v>
      </c>
      <c r="AM6" s="1338" t="s">
        <v>168</v>
      </c>
      <c r="AN6" s="1338" t="s">
        <v>128</v>
      </c>
      <c r="AO6" s="1338" t="s">
        <v>169</v>
      </c>
      <c r="AP6" s="1338" t="s">
        <v>170</v>
      </c>
      <c r="AQ6" s="1338" t="s">
        <v>171</v>
      </c>
      <c r="AR6" s="1338" t="s">
        <v>172</v>
      </c>
      <c r="AS6" s="1338" t="s">
        <v>129</v>
      </c>
      <c r="AT6" s="1338" t="s">
        <v>173</v>
      </c>
      <c r="AU6" s="1338" t="s">
        <v>174</v>
      </c>
      <c r="AV6" s="1338" t="s">
        <v>175</v>
      </c>
      <c r="AW6" s="1338" t="s">
        <v>176</v>
      </c>
      <c r="AX6" s="1338" t="s">
        <v>130</v>
      </c>
      <c r="AY6" s="1338" t="s">
        <v>177</v>
      </c>
      <c r="AZ6" s="1338" t="s">
        <v>178</v>
      </c>
      <c r="BA6" s="1338" t="s">
        <v>179</v>
      </c>
      <c r="BB6" s="1338" t="s">
        <v>180</v>
      </c>
      <c r="BC6" s="1338" t="s">
        <v>131</v>
      </c>
      <c r="BD6" s="1338" t="s">
        <v>181</v>
      </c>
      <c r="BE6" s="1338" t="s">
        <v>182</v>
      </c>
      <c r="BF6" s="1338" t="s">
        <v>183</v>
      </c>
      <c r="BG6" s="1338" t="s">
        <v>184</v>
      </c>
      <c r="BH6" s="1338" t="s">
        <v>132</v>
      </c>
      <c r="BI6" s="1338" t="s">
        <v>185</v>
      </c>
      <c r="BJ6" s="1338" t="s">
        <v>186</v>
      </c>
      <c r="BK6" s="1338" t="s">
        <v>187</v>
      </c>
      <c r="BL6" s="1338" t="s">
        <v>188</v>
      </c>
      <c r="BM6" s="1338" t="s">
        <v>133</v>
      </c>
      <c r="BN6" s="1338" t="s">
        <v>189</v>
      </c>
      <c r="BO6" s="1338" t="s">
        <v>190</v>
      </c>
      <c r="BP6" s="1338" t="s">
        <v>191</v>
      </c>
      <c r="BQ6" s="1338" t="s">
        <v>192</v>
      </c>
      <c r="BR6" s="1338" t="s">
        <v>134</v>
      </c>
      <c r="BS6" s="1338" t="s">
        <v>193</v>
      </c>
      <c r="BT6" s="1338" t="s">
        <v>194</v>
      </c>
      <c r="BU6" s="1338" t="s">
        <v>195</v>
      </c>
      <c r="BV6" s="1338" t="s">
        <v>196</v>
      </c>
      <c r="BW6" s="1338" t="s">
        <v>135</v>
      </c>
      <c r="BX6" s="1338" t="s">
        <v>197</v>
      </c>
      <c r="BY6" s="1338" t="s">
        <v>198</v>
      </c>
      <c r="BZ6" s="1338" t="s">
        <v>199</v>
      </c>
      <c r="CA6" s="1338" t="s">
        <v>200</v>
      </c>
      <c r="CB6" s="1338" t="s">
        <v>136</v>
      </c>
      <c r="CC6" s="1338" t="s">
        <v>201</v>
      </c>
      <c r="CD6" s="1338" t="s">
        <v>202</v>
      </c>
      <c r="CE6" s="1338" t="s">
        <v>203</v>
      </c>
      <c r="CF6" s="1338" t="s">
        <v>204</v>
      </c>
      <c r="CG6" s="1338" t="s">
        <v>137</v>
      </c>
      <c r="CH6" s="1338" t="s">
        <v>205</v>
      </c>
      <c r="CI6" s="1338" t="s">
        <v>206</v>
      </c>
      <c r="CJ6" s="1338" t="s">
        <v>207</v>
      </c>
      <c r="CK6" s="1338" t="s">
        <v>208</v>
      </c>
      <c r="CL6" s="1338" t="s">
        <v>209</v>
      </c>
      <c r="CM6" s="1338" t="s">
        <v>805</v>
      </c>
      <c r="CN6" s="1338" t="s">
        <v>806</v>
      </c>
      <c r="CO6" s="1338" t="s">
        <v>807</v>
      </c>
      <c r="CP6" s="1337" t="s">
        <v>808</v>
      </c>
    </row>
    <row r="7" spans="1:94" ht="106.5" customHeight="1" x14ac:dyDescent="0.2">
      <c r="B7" s="1526" t="s">
        <v>809</v>
      </c>
      <c r="C7" s="1356"/>
      <c r="D7" s="1334"/>
      <c r="E7" s="1334" t="s">
        <v>810</v>
      </c>
      <c r="F7" s="1355"/>
      <c r="G7" s="1355"/>
      <c r="H7" s="1335" t="s">
        <v>83</v>
      </c>
      <c r="I7" s="1331"/>
      <c r="J7" s="1330"/>
      <c r="K7" s="1330"/>
      <c r="L7" s="1330"/>
      <c r="M7" s="1330"/>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8"/>
    </row>
    <row r="8" spans="1:94" ht="96" customHeight="1" x14ac:dyDescent="0.2">
      <c r="B8" s="1547"/>
      <c r="C8" s="1353"/>
      <c r="D8" s="1318"/>
      <c r="E8" s="1318" t="s">
        <v>811</v>
      </c>
      <c r="F8" s="1354"/>
      <c r="G8" s="1354"/>
      <c r="H8" s="1327" t="s">
        <v>812</v>
      </c>
      <c r="I8" s="1322"/>
      <c r="J8" s="1317"/>
      <c r="K8" s="1317"/>
      <c r="L8" s="1317"/>
      <c r="M8" s="1317"/>
      <c r="N8" s="1316"/>
      <c r="O8" s="1316"/>
      <c r="P8" s="1316"/>
      <c r="Q8" s="1316"/>
      <c r="R8" s="1316"/>
      <c r="S8" s="1316"/>
      <c r="T8" s="1316"/>
      <c r="U8" s="1316"/>
      <c r="V8" s="1316"/>
      <c r="W8" s="1316"/>
      <c r="X8" s="1316"/>
      <c r="Y8" s="1316"/>
      <c r="Z8" s="1316"/>
      <c r="AA8" s="1316"/>
      <c r="AB8" s="1316"/>
      <c r="AC8" s="1316"/>
      <c r="AD8" s="1316"/>
      <c r="AE8" s="1316"/>
      <c r="AF8" s="1316"/>
      <c r="AG8" s="1316"/>
      <c r="AH8" s="1316"/>
      <c r="AI8" s="1316"/>
      <c r="AJ8" s="1316"/>
      <c r="AK8" s="1316"/>
      <c r="AL8" s="1316"/>
      <c r="AM8" s="1316"/>
      <c r="AN8" s="1316"/>
      <c r="AO8" s="1316"/>
      <c r="AP8" s="1316"/>
      <c r="AQ8" s="1316"/>
      <c r="AR8" s="1316"/>
      <c r="AS8" s="1316"/>
      <c r="AT8" s="1316"/>
      <c r="AU8" s="1316"/>
      <c r="AV8" s="1316"/>
      <c r="AW8" s="1316"/>
      <c r="AX8" s="1316"/>
      <c r="AY8" s="1316"/>
      <c r="AZ8" s="1316"/>
      <c r="BA8" s="1316"/>
      <c r="BB8" s="1316"/>
      <c r="BC8" s="1316"/>
      <c r="BD8" s="1316"/>
      <c r="BE8" s="1316"/>
      <c r="BF8" s="1316"/>
      <c r="BG8" s="1316"/>
      <c r="BH8" s="1316"/>
      <c r="BI8" s="1316"/>
      <c r="BJ8" s="1316"/>
      <c r="BK8" s="1316"/>
      <c r="BL8" s="1316"/>
      <c r="BM8" s="1316"/>
      <c r="BN8" s="1316"/>
      <c r="BO8" s="1316"/>
      <c r="BP8" s="1316"/>
      <c r="BQ8" s="1316"/>
      <c r="BR8" s="1316"/>
      <c r="BS8" s="1316"/>
      <c r="BT8" s="1316"/>
      <c r="BU8" s="1316"/>
      <c r="BV8" s="1316"/>
      <c r="BW8" s="1316"/>
      <c r="BX8" s="1316"/>
      <c r="BY8" s="1316"/>
      <c r="BZ8" s="1316"/>
      <c r="CA8" s="1316"/>
      <c r="CB8" s="1316"/>
      <c r="CC8" s="1316"/>
      <c r="CD8" s="1316"/>
      <c r="CE8" s="1316"/>
      <c r="CF8" s="1316"/>
      <c r="CG8" s="1316"/>
      <c r="CH8" s="1316"/>
      <c r="CI8" s="1316"/>
      <c r="CJ8" s="1316"/>
      <c r="CK8" s="1316"/>
      <c r="CL8" s="1316"/>
      <c r="CM8" s="1316"/>
      <c r="CN8" s="1316"/>
      <c r="CO8" s="1316"/>
      <c r="CP8" s="1315"/>
    </row>
    <row r="9" spans="1:94" ht="118.5" customHeight="1" x14ac:dyDescent="0.2">
      <c r="B9" s="1547"/>
      <c r="C9" s="1353"/>
      <c r="D9" s="1318"/>
      <c r="E9" s="1318" t="s">
        <v>813</v>
      </c>
      <c r="F9" s="1354"/>
      <c r="G9" s="1354"/>
      <c r="H9" s="1327" t="s">
        <v>812</v>
      </c>
      <c r="I9" s="1322"/>
      <c r="J9" s="1317"/>
      <c r="K9" s="1317"/>
      <c r="L9" s="1317"/>
      <c r="M9" s="1317"/>
      <c r="N9" s="1316"/>
      <c r="O9" s="1316"/>
      <c r="P9" s="1316"/>
      <c r="Q9" s="1316"/>
      <c r="R9" s="1316"/>
      <c r="S9" s="1316"/>
      <c r="T9" s="1316"/>
      <c r="U9" s="1316"/>
      <c r="V9" s="1316"/>
      <c r="W9" s="1316"/>
      <c r="X9" s="1316"/>
      <c r="Y9" s="1316"/>
      <c r="Z9" s="1316"/>
      <c r="AA9" s="1316"/>
      <c r="AB9" s="1316"/>
      <c r="AC9" s="1316"/>
      <c r="AD9" s="1316"/>
      <c r="AE9" s="1316"/>
      <c r="AF9" s="1316"/>
      <c r="AG9" s="1316"/>
      <c r="AH9" s="1316"/>
      <c r="AI9" s="1316"/>
      <c r="AJ9" s="1316"/>
      <c r="AK9" s="1316"/>
      <c r="AL9" s="1316"/>
      <c r="AM9" s="1316"/>
      <c r="AN9" s="1316"/>
      <c r="AO9" s="1316"/>
      <c r="AP9" s="1316"/>
      <c r="AQ9" s="1316"/>
      <c r="AR9" s="1316"/>
      <c r="AS9" s="1316"/>
      <c r="AT9" s="1316"/>
      <c r="AU9" s="1316"/>
      <c r="AV9" s="1316"/>
      <c r="AW9" s="1316"/>
      <c r="AX9" s="1316"/>
      <c r="AY9" s="1316"/>
      <c r="AZ9" s="1316"/>
      <c r="BA9" s="1316"/>
      <c r="BB9" s="1316"/>
      <c r="BC9" s="1316"/>
      <c r="BD9" s="1316"/>
      <c r="BE9" s="1316"/>
      <c r="BF9" s="1316"/>
      <c r="BG9" s="1316"/>
      <c r="BH9" s="1316"/>
      <c r="BI9" s="1316"/>
      <c r="BJ9" s="1316"/>
      <c r="BK9" s="1316"/>
      <c r="BL9" s="1316"/>
      <c r="BM9" s="1316"/>
      <c r="BN9" s="1316"/>
      <c r="BO9" s="1316"/>
      <c r="BP9" s="1316"/>
      <c r="BQ9" s="1316"/>
      <c r="BR9" s="1316"/>
      <c r="BS9" s="1316"/>
      <c r="BT9" s="1316"/>
      <c r="BU9" s="1316"/>
      <c r="BV9" s="1316"/>
      <c r="BW9" s="1316"/>
      <c r="BX9" s="1316"/>
      <c r="BY9" s="1316"/>
      <c r="BZ9" s="1316"/>
      <c r="CA9" s="1316"/>
      <c r="CB9" s="1316"/>
      <c r="CC9" s="1316"/>
      <c r="CD9" s="1316"/>
      <c r="CE9" s="1316"/>
      <c r="CF9" s="1316"/>
      <c r="CG9" s="1316"/>
      <c r="CH9" s="1316"/>
      <c r="CI9" s="1316"/>
      <c r="CJ9" s="1316"/>
      <c r="CK9" s="1316"/>
      <c r="CL9" s="1316"/>
      <c r="CM9" s="1316"/>
      <c r="CN9" s="1316"/>
      <c r="CO9" s="1316"/>
      <c r="CP9" s="1315"/>
    </row>
    <row r="10" spans="1:94" ht="108" customHeight="1" x14ac:dyDescent="0.2">
      <c r="B10" s="1547"/>
      <c r="C10" s="1353"/>
      <c r="D10" s="1318"/>
      <c r="E10" s="1318" t="s">
        <v>814</v>
      </c>
      <c r="F10" s="1354"/>
      <c r="G10" s="1354"/>
      <c r="H10" s="1327" t="s">
        <v>812</v>
      </c>
      <c r="I10" s="1322"/>
      <c r="J10" s="1317"/>
      <c r="K10" s="1317"/>
      <c r="L10" s="1317"/>
      <c r="M10" s="1317"/>
      <c r="N10" s="1316"/>
      <c r="O10" s="1316"/>
      <c r="P10" s="1316"/>
      <c r="Q10" s="1316"/>
      <c r="R10" s="1316"/>
      <c r="S10" s="1316"/>
      <c r="T10" s="1316"/>
      <c r="U10" s="1316"/>
      <c r="V10" s="1316"/>
      <c r="W10" s="1316"/>
      <c r="X10" s="1316"/>
      <c r="Y10" s="1316"/>
      <c r="Z10" s="1316"/>
      <c r="AA10" s="1316"/>
      <c r="AB10" s="1316"/>
      <c r="AC10" s="1316"/>
      <c r="AD10" s="1316"/>
      <c r="AE10" s="1316"/>
      <c r="AF10" s="1316"/>
      <c r="AG10" s="1316"/>
      <c r="AH10" s="1316"/>
      <c r="AI10" s="1316"/>
      <c r="AJ10" s="1316"/>
      <c r="AK10" s="1316"/>
      <c r="AL10" s="1316"/>
      <c r="AM10" s="1316"/>
      <c r="AN10" s="1316"/>
      <c r="AO10" s="1316"/>
      <c r="AP10" s="1316"/>
      <c r="AQ10" s="1316"/>
      <c r="AR10" s="1316"/>
      <c r="AS10" s="1316"/>
      <c r="AT10" s="1316"/>
      <c r="AU10" s="1316"/>
      <c r="AV10" s="1316"/>
      <c r="AW10" s="1316"/>
      <c r="AX10" s="1316"/>
      <c r="AY10" s="1316"/>
      <c r="AZ10" s="1316"/>
      <c r="BA10" s="1316"/>
      <c r="BB10" s="1316"/>
      <c r="BC10" s="1316"/>
      <c r="BD10" s="1316"/>
      <c r="BE10" s="1316"/>
      <c r="BF10" s="1316"/>
      <c r="BG10" s="1316"/>
      <c r="BH10" s="1316"/>
      <c r="BI10" s="1316"/>
      <c r="BJ10" s="1316"/>
      <c r="BK10" s="1316"/>
      <c r="BL10" s="1316"/>
      <c r="BM10" s="1316"/>
      <c r="BN10" s="1316"/>
      <c r="BO10" s="1316"/>
      <c r="BP10" s="1316"/>
      <c r="BQ10" s="1316"/>
      <c r="BR10" s="1316"/>
      <c r="BS10" s="1316"/>
      <c r="BT10" s="1316"/>
      <c r="BU10" s="1316"/>
      <c r="BV10" s="1316"/>
      <c r="BW10" s="1316"/>
      <c r="BX10" s="1316"/>
      <c r="BY10" s="1316"/>
      <c r="BZ10" s="1316"/>
      <c r="CA10" s="1316"/>
      <c r="CB10" s="1316"/>
      <c r="CC10" s="1316"/>
      <c r="CD10" s="1316"/>
      <c r="CE10" s="1316"/>
      <c r="CF10" s="1316"/>
      <c r="CG10" s="1316"/>
      <c r="CH10" s="1316"/>
      <c r="CI10" s="1316"/>
      <c r="CJ10" s="1316"/>
      <c r="CK10" s="1316"/>
      <c r="CL10" s="1316"/>
      <c r="CM10" s="1316"/>
      <c r="CN10" s="1316"/>
      <c r="CO10" s="1316"/>
      <c r="CP10" s="1315"/>
    </row>
    <row r="11" spans="1:94" ht="108" customHeight="1" x14ac:dyDescent="0.2">
      <c r="B11" s="1547"/>
      <c r="C11" s="1353"/>
      <c r="D11" s="1318"/>
      <c r="E11" s="1318" t="s">
        <v>815</v>
      </c>
      <c r="F11" s="1354"/>
      <c r="G11" s="1354"/>
      <c r="H11" s="1327" t="s">
        <v>812</v>
      </c>
      <c r="I11" s="1322"/>
      <c r="J11" s="1317"/>
      <c r="K11" s="1317"/>
      <c r="L11" s="1317"/>
      <c r="M11" s="1317"/>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6"/>
      <c r="AJ11" s="1316"/>
      <c r="AK11" s="1316"/>
      <c r="AL11" s="1316"/>
      <c r="AM11" s="1316"/>
      <c r="AN11" s="1316"/>
      <c r="AO11" s="1316"/>
      <c r="AP11" s="1316"/>
      <c r="AQ11" s="1316"/>
      <c r="AR11" s="1316"/>
      <c r="AS11" s="1316"/>
      <c r="AT11" s="1316"/>
      <c r="AU11" s="1316"/>
      <c r="AV11" s="1316"/>
      <c r="AW11" s="1316"/>
      <c r="AX11" s="1316"/>
      <c r="AY11" s="1316"/>
      <c r="AZ11" s="1316"/>
      <c r="BA11" s="1316"/>
      <c r="BB11" s="1316"/>
      <c r="BC11" s="1316"/>
      <c r="BD11" s="1316"/>
      <c r="BE11" s="1316"/>
      <c r="BF11" s="1316"/>
      <c r="BG11" s="1316"/>
      <c r="BH11" s="1316"/>
      <c r="BI11" s="1316"/>
      <c r="BJ11" s="1316"/>
      <c r="BK11" s="1316"/>
      <c r="BL11" s="1316"/>
      <c r="BM11" s="1316"/>
      <c r="BN11" s="1316"/>
      <c r="BO11" s="1316"/>
      <c r="BP11" s="1316"/>
      <c r="BQ11" s="1316"/>
      <c r="BR11" s="1316"/>
      <c r="BS11" s="1316"/>
      <c r="BT11" s="1316"/>
      <c r="BU11" s="1316"/>
      <c r="BV11" s="1316"/>
      <c r="BW11" s="1316"/>
      <c r="BX11" s="1316"/>
      <c r="BY11" s="1316"/>
      <c r="BZ11" s="1316"/>
      <c r="CA11" s="1316"/>
      <c r="CB11" s="1316"/>
      <c r="CC11" s="1316"/>
      <c r="CD11" s="1316"/>
      <c r="CE11" s="1316"/>
      <c r="CF11" s="1316"/>
      <c r="CG11" s="1316"/>
      <c r="CH11" s="1316"/>
      <c r="CI11" s="1316"/>
      <c r="CJ11" s="1316"/>
      <c r="CK11" s="1316"/>
      <c r="CL11" s="1316"/>
      <c r="CM11" s="1316"/>
      <c r="CN11" s="1316"/>
      <c r="CO11" s="1316"/>
      <c r="CP11" s="1315"/>
    </row>
    <row r="12" spans="1:94" ht="108" customHeight="1" x14ac:dyDescent="0.2">
      <c r="B12" s="1547"/>
      <c r="C12" s="1353"/>
      <c r="D12" s="1318"/>
      <c r="E12" s="1318" t="s">
        <v>816</v>
      </c>
      <c r="F12" s="1318" t="s">
        <v>817</v>
      </c>
      <c r="G12" s="1318"/>
      <c r="H12" s="1318" t="s">
        <v>818</v>
      </c>
      <c r="I12" s="1322"/>
      <c r="J12" s="1317"/>
      <c r="K12" s="1317"/>
      <c r="L12" s="1317"/>
      <c r="M12" s="1317"/>
      <c r="N12" s="1316"/>
      <c r="O12" s="1316"/>
      <c r="P12" s="1316"/>
      <c r="Q12" s="1316"/>
      <c r="R12" s="1316"/>
      <c r="S12" s="1316"/>
      <c r="T12" s="1316"/>
      <c r="U12" s="1316"/>
      <c r="V12" s="1316"/>
      <c r="W12" s="1316"/>
      <c r="X12" s="1316"/>
      <c r="Y12" s="1316"/>
      <c r="Z12" s="1316"/>
      <c r="AA12" s="1316"/>
      <c r="AB12" s="1316"/>
      <c r="AC12" s="1316"/>
      <c r="AD12" s="1316"/>
      <c r="AE12" s="1316"/>
      <c r="AF12" s="1316"/>
      <c r="AG12" s="1316"/>
      <c r="AH12" s="1316"/>
      <c r="AI12" s="1316"/>
      <c r="AJ12" s="1316"/>
      <c r="AK12" s="1316"/>
      <c r="AL12" s="1316"/>
      <c r="AM12" s="1316"/>
      <c r="AN12" s="1316"/>
      <c r="AO12" s="1316"/>
      <c r="AP12" s="1316"/>
      <c r="AQ12" s="1316"/>
      <c r="AR12" s="1316"/>
      <c r="AS12" s="1316"/>
      <c r="AT12" s="1316"/>
      <c r="AU12" s="1316"/>
      <c r="AV12" s="1316"/>
      <c r="AW12" s="1316"/>
      <c r="AX12" s="1316"/>
      <c r="AY12" s="1316"/>
      <c r="AZ12" s="1316"/>
      <c r="BA12" s="1316"/>
      <c r="BB12" s="1316"/>
      <c r="BC12" s="1316"/>
      <c r="BD12" s="1316"/>
      <c r="BE12" s="1316"/>
      <c r="BF12" s="1316"/>
      <c r="BG12" s="1316"/>
      <c r="BH12" s="1316"/>
      <c r="BI12" s="1316"/>
      <c r="BJ12" s="1316"/>
      <c r="BK12" s="1316"/>
      <c r="BL12" s="1316"/>
      <c r="BM12" s="1316"/>
      <c r="BN12" s="1316"/>
      <c r="BO12" s="1316"/>
      <c r="BP12" s="1316"/>
      <c r="BQ12" s="1316"/>
      <c r="BR12" s="1316"/>
      <c r="BS12" s="1316"/>
      <c r="BT12" s="1316"/>
      <c r="BU12" s="1316"/>
      <c r="BV12" s="1316"/>
      <c r="BW12" s="1316"/>
      <c r="BX12" s="1316"/>
      <c r="BY12" s="1316"/>
      <c r="BZ12" s="1316"/>
      <c r="CA12" s="1316"/>
      <c r="CB12" s="1316"/>
      <c r="CC12" s="1316"/>
      <c r="CD12" s="1316"/>
      <c r="CE12" s="1316"/>
      <c r="CF12" s="1316"/>
      <c r="CG12" s="1316"/>
      <c r="CH12" s="1316"/>
      <c r="CI12" s="1316"/>
      <c r="CJ12" s="1316"/>
      <c r="CK12" s="1316"/>
      <c r="CL12" s="1316"/>
      <c r="CM12" s="1316"/>
      <c r="CN12" s="1316"/>
      <c r="CO12" s="1316"/>
      <c r="CP12" s="1315"/>
    </row>
    <row r="13" spans="1:94" ht="108" customHeight="1" x14ac:dyDescent="0.2">
      <c r="B13" s="1547"/>
      <c r="C13" s="1353"/>
      <c r="D13" s="1318"/>
      <c r="E13" s="1327" t="s">
        <v>816</v>
      </c>
      <c r="F13" s="1318" t="s">
        <v>819</v>
      </c>
      <c r="G13" s="1318"/>
      <c r="H13" s="1352" t="s">
        <v>818</v>
      </c>
      <c r="I13" s="1351"/>
      <c r="J13" s="1317"/>
      <c r="K13" s="1317"/>
      <c r="L13" s="1317"/>
      <c r="M13" s="1317"/>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1316"/>
      <c r="AX13" s="1316"/>
      <c r="AY13" s="1316"/>
      <c r="AZ13" s="1316"/>
      <c r="BA13" s="1316"/>
      <c r="BB13" s="1316"/>
      <c r="BC13" s="1316"/>
      <c r="BD13" s="1316"/>
      <c r="BE13" s="1316"/>
      <c r="BF13" s="1316"/>
      <c r="BG13" s="1316"/>
      <c r="BH13" s="1316"/>
      <c r="BI13" s="1316"/>
      <c r="BJ13" s="1316"/>
      <c r="BK13" s="1316"/>
      <c r="BL13" s="1316"/>
      <c r="BM13" s="1316"/>
      <c r="BN13" s="1316"/>
      <c r="BO13" s="1316"/>
      <c r="BP13" s="1316"/>
      <c r="BQ13" s="1316"/>
      <c r="BR13" s="1316"/>
      <c r="BS13" s="1316"/>
      <c r="BT13" s="1316"/>
      <c r="BU13" s="1316"/>
      <c r="BV13" s="1316"/>
      <c r="BW13" s="1316"/>
      <c r="BX13" s="1316"/>
      <c r="BY13" s="1316"/>
      <c r="BZ13" s="1316"/>
      <c r="CA13" s="1316"/>
      <c r="CB13" s="1316"/>
      <c r="CC13" s="1316"/>
      <c r="CD13" s="1316"/>
      <c r="CE13" s="1316"/>
      <c r="CF13" s="1316"/>
      <c r="CG13" s="1316"/>
      <c r="CH13" s="1316"/>
      <c r="CI13" s="1316"/>
      <c r="CJ13" s="1316"/>
      <c r="CK13" s="1316"/>
      <c r="CL13" s="1316"/>
      <c r="CM13" s="1316"/>
      <c r="CN13" s="1316"/>
      <c r="CO13" s="1316"/>
      <c r="CP13" s="1315"/>
    </row>
    <row r="14" spans="1:94" s="1344" customFormat="1" ht="80.25" customHeight="1" x14ac:dyDescent="0.2">
      <c r="B14" s="1547"/>
      <c r="C14" s="1347"/>
      <c r="D14" s="1345"/>
      <c r="E14" s="1346" t="s">
        <v>820</v>
      </c>
      <c r="F14" s="1345"/>
      <c r="G14" s="1345"/>
      <c r="H14" s="1345" t="s">
        <v>83</v>
      </c>
      <c r="I14" s="1350"/>
      <c r="J14" s="1349"/>
      <c r="K14" s="1349"/>
      <c r="L14" s="1349"/>
      <c r="M14" s="1349"/>
      <c r="N14" s="1348" t="str">
        <f t="shared" ref="N14:AS14" si="0">IF((N8+N9)*N11&lt;&gt;0,(N8+N9)*N11,"")</f>
        <v/>
      </c>
      <c r="O14" s="1348" t="str">
        <f t="shared" si="0"/>
        <v/>
      </c>
      <c r="P14" s="1348" t="str">
        <f t="shared" si="0"/>
        <v/>
      </c>
      <c r="Q14" s="1348" t="str">
        <f t="shared" si="0"/>
        <v/>
      </c>
      <c r="R14" s="1348" t="str">
        <f t="shared" si="0"/>
        <v/>
      </c>
      <c r="S14" s="1348" t="str">
        <f t="shared" si="0"/>
        <v/>
      </c>
      <c r="T14" s="1348" t="str">
        <f t="shared" si="0"/>
        <v/>
      </c>
      <c r="U14" s="1348" t="str">
        <f t="shared" si="0"/>
        <v/>
      </c>
      <c r="V14" s="1348" t="str">
        <f t="shared" si="0"/>
        <v/>
      </c>
      <c r="W14" s="1348" t="str">
        <f t="shared" si="0"/>
        <v/>
      </c>
      <c r="X14" s="1348" t="str">
        <f t="shared" si="0"/>
        <v/>
      </c>
      <c r="Y14" s="1348" t="str">
        <f t="shared" si="0"/>
        <v/>
      </c>
      <c r="Z14" s="1348" t="str">
        <f t="shared" si="0"/>
        <v/>
      </c>
      <c r="AA14" s="1348" t="str">
        <f t="shared" si="0"/>
        <v/>
      </c>
      <c r="AB14" s="1348" t="str">
        <f t="shared" si="0"/>
        <v/>
      </c>
      <c r="AC14" s="1348" t="str">
        <f t="shared" si="0"/>
        <v/>
      </c>
      <c r="AD14" s="1348" t="str">
        <f t="shared" si="0"/>
        <v/>
      </c>
      <c r="AE14" s="1348" t="str">
        <f t="shared" si="0"/>
        <v/>
      </c>
      <c r="AF14" s="1348" t="str">
        <f t="shared" si="0"/>
        <v/>
      </c>
      <c r="AG14" s="1348" t="str">
        <f t="shared" si="0"/>
        <v/>
      </c>
      <c r="AH14" s="1348" t="str">
        <f t="shared" si="0"/>
        <v/>
      </c>
      <c r="AI14" s="1348" t="str">
        <f t="shared" si="0"/>
        <v/>
      </c>
      <c r="AJ14" s="1348" t="str">
        <f t="shared" si="0"/>
        <v/>
      </c>
      <c r="AK14" s="1348" t="str">
        <f t="shared" si="0"/>
        <v/>
      </c>
      <c r="AL14" s="1348" t="str">
        <f t="shared" si="0"/>
        <v/>
      </c>
      <c r="AM14" s="1348" t="str">
        <f t="shared" si="0"/>
        <v/>
      </c>
      <c r="AN14" s="1348" t="str">
        <f t="shared" si="0"/>
        <v/>
      </c>
      <c r="AO14" s="1348" t="str">
        <f t="shared" si="0"/>
        <v/>
      </c>
      <c r="AP14" s="1348" t="str">
        <f t="shared" si="0"/>
        <v/>
      </c>
      <c r="AQ14" s="1348" t="str">
        <f t="shared" si="0"/>
        <v/>
      </c>
      <c r="AR14" s="1348" t="str">
        <f t="shared" si="0"/>
        <v/>
      </c>
      <c r="AS14" s="1348" t="str">
        <f t="shared" si="0"/>
        <v/>
      </c>
      <c r="AT14" s="1348" t="str">
        <f t="shared" ref="AT14:BY14" si="1">IF((AT8+AT9)*AT11&lt;&gt;0,(AT8+AT9)*AT11,"")</f>
        <v/>
      </c>
      <c r="AU14" s="1348" t="str">
        <f t="shared" si="1"/>
        <v/>
      </c>
      <c r="AV14" s="1348" t="str">
        <f t="shared" si="1"/>
        <v/>
      </c>
      <c r="AW14" s="1348" t="str">
        <f t="shared" si="1"/>
        <v/>
      </c>
      <c r="AX14" s="1348" t="str">
        <f t="shared" si="1"/>
        <v/>
      </c>
      <c r="AY14" s="1348" t="str">
        <f t="shared" si="1"/>
        <v/>
      </c>
      <c r="AZ14" s="1348" t="str">
        <f t="shared" si="1"/>
        <v/>
      </c>
      <c r="BA14" s="1348" t="str">
        <f t="shared" si="1"/>
        <v/>
      </c>
      <c r="BB14" s="1348" t="str">
        <f t="shared" si="1"/>
        <v/>
      </c>
      <c r="BC14" s="1348" t="str">
        <f t="shared" si="1"/>
        <v/>
      </c>
      <c r="BD14" s="1348" t="str">
        <f t="shared" si="1"/>
        <v/>
      </c>
      <c r="BE14" s="1348" t="str">
        <f t="shared" si="1"/>
        <v/>
      </c>
      <c r="BF14" s="1348" t="str">
        <f t="shared" si="1"/>
        <v/>
      </c>
      <c r="BG14" s="1348" t="str">
        <f t="shared" si="1"/>
        <v/>
      </c>
      <c r="BH14" s="1348" t="str">
        <f t="shared" si="1"/>
        <v/>
      </c>
      <c r="BI14" s="1348" t="str">
        <f t="shared" si="1"/>
        <v/>
      </c>
      <c r="BJ14" s="1348" t="str">
        <f t="shared" si="1"/>
        <v/>
      </c>
      <c r="BK14" s="1348" t="str">
        <f t="shared" si="1"/>
        <v/>
      </c>
      <c r="BL14" s="1348" t="str">
        <f t="shared" si="1"/>
        <v/>
      </c>
      <c r="BM14" s="1348" t="str">
        <f t="shared" si="1"/>
        <v/>
      </c>
      <c r="BN14" s="1348" t="str">
        <f t="shared" si="1"/>
        <v/>
      </c>
      <c r="BO14" s="1348" t="str">
        <f t="shared" si="1"/>
        <v/>
      </c>
      <c r="BP14" s="1348" t="str">
        <f t="shared" si="1"/>
        <v/>
      </c>
      <c r="BQ14" s="1348" t="str">
        <f t="shared" si="1"/>
        <v/>
      </c>
      <c r="BR14" s="1348" t="str">
        <f t="shared" si="1"/>
        <v/>
      </c>
      <c r="BS14" s="1348" t="str">
        <f t="shared" si="1"/>
        <v/>
      </c>
      <c r="BT14" s="1348" t="str">
        <f t="shared" si="1"/>
        <v/>
      </c>
      <c r="BU14" s="1348" t="str">
        <f t="shared" si="1"/>
        <v/>
      </c>
      <c r="BV14" s="1348" t="str">
        <f t="shared" si="1"/>
        <v/>
      </c>
      <c r="BW14" s="1348" t="str">
        <f t="shared" si="1"/>
        <v/>
      </c>
      <c r="BX14" s="1348" t="str">
        <f t="shared" si="1"/>
        <v/>
      </c>
      <c r="BY14" s="1348" t="str">
        <f t="shared" si="1"/>
        <v/>
      </c>
      <c r="BZ14" s="1348" t="str">
        <f t="shared" ref="BZ14:CP14" si="2">IF((BZ8+BZ9)*BZ11&lt;&gt;0,(BZ8+BZ9)*BZ11,"")</f>
        <v/>
      </c>
      <c r="CA14" s="1348" t="str">
        <f t="shared" si="2"/>
        <v/>
      </c>
      <c r="CB14" s="1348" t="str">
        <f t="shared" si="2"/>
        <v/>
      </c>
      <c r="CC14" s="1348" t="str">
        <f t="shared" si="2"/>
        <v/>
      </c>
      <c r="CD14" s="1348" t="str">
        <f t="shared" si="2"/>
        <v/>
      </c>
      <c r="CE14" s="1348" t="str">
        <f t="shared" si="2"/>
        <v/>
      </c>
      <c r="CF14" s="1348" t="str">
        <f t="shared" si="2"/>
        <v/>
      </c>
      <c r="CG14" s="1348" t="str">
        <f t="shared" si="2"/>
        <v/>
      </c>
      <c r="CH14" s="1348" t="str">
        <f t="shared" si="2"/>
        <v/>
      </c>
      <c r="CI14" s="1348" t="str">
        <f t="shared" si="2"/>
        <v/>
      </c>
      <c r="CJ14" s="1348" t="str">
        <f t="shared" si="2"/>
        <v/>
      </c>
      <c r="CK14" s="1348" t="str">
        <f t="shared" si="2"/>
        <v/>
      </c>
      <c r="CL14" s="1348" t="str">
        <f t="shared" si="2"/>
        <v/>
      </c>
      <c r="CM14" s="1348" t="str">
        <f t="shared" si="2"/>
        <v/>
      </c>
      <c r="CN14" s="1348" t="str">
        <f t="shared" si="2"/>
        <v/>
      </c>
      <c r="CO14" s="1348" t="str">
        <f t="shared" si="2"/>
        <v/>
      </c>
      <c r="CP14" s="1310" t="str">
        <f t="shared" si="2"/>
        <v/>
      </c>
    </row>
    <row r="15" spans="1:94" s="1344" customFormat="1" ht="80.25" customHeight="1" x14ac:dyDescent="0.2">
      <c r="B15" s="1548"/>
      <c r="C15" s="1347"/>
      <c r="D15" s="1345"/>
      <c r="E15" s="1346" t="s">
        <v>821</v>
      </c>
      <c r="F15" s="1345"/>
      <c r="G15" s="1345"/>
      <c r="H15" s="1345" t="s">
        <v>83</v>
      </c>
      <c r="I15" s="1544" t="str">
        <f>IF(SUM($N$14:$CP$14)&lt;&gt;0,SUM($N$14:$CP$14),"")</f>
        <v/>
      </c>
      <c r="J15" s="1545"/>
      <c r="K15" s="1545"/>
      <c r="L15" s="1545"/>
      <c r="M15" s="1546"/>
    </row>
    <row r="16" spans="1:94" s="1344" customFormat="1" ht="35.25" customHeight="1" x14ac:dyDescent="0.2">
      <c r="B16" s="1418"/>
      <c r="C16" s="1411"/>
      <c r="D16" s="1411"/>
      <c r="E16" s="1412"/>
      <c r="F16" s="1411"/>
      <c r="G16" s="1411"/>
      <c r="H16" s="1411"/>
      <c r="I16" s="1413"/>
      <c r="J16" s="1414"/>
    </row>
    <row r="17" spans="2:94" ht="108" customHeight="1" x14ac:dyDescent="0.2">
      <c r="B17" s="1529" t="s">
        <v>822</v>
      </c>
      <c r="C17" s="1530"/>
      <c r="D17" s="1415"/>
      <c r="E17" s="1416"/>
      <c r="F17" s="1415"/>
      <c r="G17" s="1415"/>
      <c r="H17" s="1415"/>
      <c r="I17" s="1428"/>
      <c r="J17" s="1429"/>
      <c r="K17" s="1417"/>
      <c r="L17" s="1417"/>
      <c r="M17" s="1417"/>
      <c r="N17" s="1417"/>
      <c r="O17" s="1417"/>
      <c r="P17" s="1417"/>
      <c r="Q17" s="1417"/>
      <c r="R17" s="1417"/>
      <c r="S17" s="1417"/>
      <c r="T17" s="1417"/>
      <c r="U17" s="1417"/>
      <c r="V17" s="1417"/>
      <c r="W17" s="1417"/>
      <c r="X17" s="1417"/>
      <c r="Y17" s="1417"/>
      <c r="Z17" s="1417"/>
      <c r="AA17" s="1417"/>
      <c r="AB17" s="1417"/>
      <c r="AC17" s="1417"/>
      <c r="AD17" s="1417"/>
      <c r="AE17" s="1417"/>
      <c r="AF17" s="1417"/>
      <c r="AG17" s="1417"/>
      <c r="AH17" s="1417"/>
      <c r="AI17" s="1417"/>
      <c r="AJ17" s="1417"/>
      <c r="AK17" s="1417"/>
      <c r="AL17" s="1417"/>
      <c r="AM17" s="1417"/>
      <c r="AN17" s="1417"/>
      <c r="AO17" s="1417"/>
      <c r="AP17" s="1417"/>
      <c r="AQ17" s="1417"/>
      <c r="AR17" s="1417"/>
      <c r="AS17" s="1417"/>
      <c r="AT17" s="1417"/>
      <c r="AU17" s="1417"/>
      <c r="AV17" s="1417"/>
      <c r="AW17" s="1417"/>
      <c r="AX17" s="1417"/>
      <c r="AY17" s="1417"/>
      <c r="AZ17" s="1417"/>
      <c r="BA17" s="1417"/>
      <c r="BB17" s="1417"/>
      <c r="BC17" s="1417"/>
      <c r="BD17" s="1417"/>
      <c r="BE17" s="1417"/>
      <c r="BF17" s="1417"/>
      <c r="BG17" s="1417"/>
      <c r="BH17" s="1417"/>
      <c r="BI17" s="1417"/>
      <c r="BJ17" s="1417"/>
      <c r="BK17" s="1417"/>
      <c r="BL17" s="1417"/>
      <c r="BM17" s="1417"/>
      <c r="BN17" s="1417"/>
      <c r="BO17" s="1417"/>
      <c r="BP17" s="1417"/>
      <c r="BQ17" s="1417"/>
      <c r="BR17" s="1417"/>
      <c r="BS17" s="1417"/>
      <c r="BT17" s="1417"/>
      <c r="BU17" s="1417"/>
      <c r="BV17" s="1417"/>
      <c r="BW17" s="1417"/>
      <c r="BX17" s="1417"/>
      <c r="BY17" s="1417"/>
      <c r="BZ17" s="1417"/>
      <c r="CA17" s="1417"/>
      <c r="CB17" s="1417"/>
      <c r="CC17" s="1417"/>
      <c r="CD17" s="1417"/>
      <c r="CE17" s="1417"/>
      <c r="CF17" s="1417"/>
      <c r="CG17" s="1417"/>
      <c r="CH17" s="1417"/>
      <c r="CI17" s="1417"/>
      <c r="CJ17" s="1417"/>
      <c r="CK17" s="1417"/>
      <c r="CL17" s="1417"/>
      <c r="CM17" s="1417"/>
      <c r="CN17" s="1417"/>
      <c r="CO17" s="1417"/>
      <c r="CP17" s="1417"/>
    </row>
    <row r="18" spans="2:94" ht="114.75" x14ac:dyDescent="0.2">
      <c r="B18" s="1419" t="s">
        <v>800</v>
      </c>
      <c r="C18" s="1420" t="s">
        <v>710</v>
      </c>
      <c r="D18" s="1409" t="s">
        <v>711</v>
      </c>
      <c r="E18" s="1409" t="s">
        <v>801</v>
      </c>
      <c r="F18" s="1409" t="s">
        <v>802</v>
      </c>
      <c r="G18" s="1409" t="s">
        <v>803</v>
      </c>
      <c r="H18" s="1410"/>
      <c r="I18" s="488" t="s">
        <v>113</v>
      </c>
      <c r="J18" s="489" t="s">
        <v>114</v>
      </c>
      <c r="K18" s="489" t="s">
        <v>115</v>
      </c>
      <c r="L18" s="489" t="s">
        <v>116</v>
      </c>
      <c r="M18" s="489" t="s">
        <v>117</v>
      </c>
      <c r="N18" s="489" t="s">
        <v>118</v>
      </c>
      <c r="O18" s="489" t="s">
        <v>119</v>
      </c>
      <c r="P18" s="489" t="s">
        <v>120</v>
      </c>
      <c r="Q18" s="489" t="s">
        <v>121</v>
      </c>
      <c r="R18" s="489" t="s">
        <v>122</v>
      </c>
      <c r="S18" s="489" t="s">
        <v>123</v>
      </c>
      <c r="T18" s="489" t="s">
        <v>124</v>
      </c>
      <c r="U18" s="489" t="s">
        <v>153</v>
      </c>
      <c r="V18" s="489" t="s">
        <v>154</v>
      </c>
      <c r="W18" s="489" t="s">
        <v>155</v>
      </c>
      <c r="X18" s="489" t="s">
        <v>156</v>
      </c>
      <c r="Y18" s="489" t="s">
        <v>125</v>
      </c>
      <c r="Z18" s="489" t="s">
        <v>157</v>
      </c>
      <c r="AA18" s="489" t="s">
        <v>158</v>
      </c>
      <c r="AB18" s="489" t="s">
        <v>159</v>
      </c>
      <c r="AC18" s="489" t="s">
        <v>160</v>
      </c>
      <c r="AD18" s="489" t="s">
        <v>126</v>
      </c>
      <c r="AE18" s="489" t="s">
        <v>161</v>
      </c>
      <c r="AF18" s="489" t="s">
        <v>162</v>
      </c>
      <c r="AG18" s="489" t="s">
        <v>163</v>
      </c>
      <c r="AH18" s="489" t="s">
        <v>164</v>
      </c>
      <c r="AI18" s="489" t="s">
        <v>127</v>
      </c>
      <c r="AJ18" s="489" t="s">
        <v>165</v>
      </c>
      <c r="AK18" s="489" t="s">
        <v>166</v>
      </c>
      <c r="AL18" s="489" t="s">
        <v>167</v>
      </c>
      <c r="AM18" s="489" t="s">
        <v>168</v>
      </c>
      <c r="AN18" s="489" t="s">
        <v>128</v>
      </c>
      <c r="AO18" s="489" t="s">
        <v>169</v>
      </c>
      <c r="AP18" s="489" t="s">
        <v>170</v>
      </c>
      <c r="AQ18" s="489" t="s">
        <v>171</v>
      </c>
      <c r="AR18" s="489" t="s">
        <v>172</v>
      </c>
      <c r="AS18" s="489" t="s">
        <v>129</v>
      </c>
      <c r="AT18" s="489" t="s">
        <v>173</v>
      </c>
      <c r="AU18" s="489" t="s">
        <v>174</v>
      </c>
      <c r="AV18" s="489" t="s">
        <v>175</v>
      </c>
      <c r="AW18" s="489" t="s">
        <v>176</v>
      </c>
      <c r="AX18" s="489" t="s">
        <v>130</v>
      </c>
      <c r="AY18" s="489" t="s">
        <v>177</v>
      </c>
      <c r="AZ18" s="489" t="s">
        <v>178</v>
      </c>
      <c r="BA18" s="489" t="s">
        <v>179</v>
      </c>
      <c r="BB18" s="489" t="s">
        <v>180</v>
      </c>
      <c r="BC18" s="489" t="s">
        <v>131</v>
      </c>
      <c r="BD18" s="489" t="s">
        <v>181</v>
      </c>
      <c r="BE18" s="489" t="s">
        <v>182</v>
      </c>
      <c r="BF18" s="489" t="s">
        <v>183</v>
      </c>
      <c r="BG18" s="489" t="s">
        <v>184</v>
      </c>
      <c r="BH18" s="489" t="s">
        <v>132</v>
      </c>
      <c r="BI18" s="489" t="s">
        <v>185</v>
      </c>
      <c r="BJ18" s="489" t="s">
        <v>186</v>
      </c>
      <c r="BK18" s="489" t="s">
        <v>187</v>
      </c>
      <c r="BL18" s="489" t="s">
        <v>188</v>
      </c>
      <c r="BM18" s="489" t="s">
        <v>133</v>
      </c>
      <c r="BN18" s="489" t="s">
        <v>189</v>
      </c>
      <c r="BO18" s="489" t="s">
        <v>190</v>
      </c>
      <c r="BP18" s="489" t="s">
        <v>191</v>
      </c>
      <c r="BQ18" s="489" t="s">
        <v>192</v>
      </c>
      <c r="BR18" s="489" t="s">
        <v>134</v>
      </c>
      <c r="BS18" s="489" t="s">
        <v>193</v>
      </c>
      <c r="BT18" s="489" t="s">
        <v>194</v>
      </c>
      <c r="BU18" s="489" t="s">
        <v>195</v>
      </c>
      <c r="BV18" s="489" t="s">
        <v>196</v>
      </c>
      <c r="BW18" s="489" t="s">
        <v>135</v>
      </c>
      <c r="BX18" s="489" t="s">
        <v>197</v>
      </c>
      <c r="BY18" s="489" t="s">
        <v>198</v>
      </c>
      <c r="BZ18" s="489" t="s">
        <v>199</v>
      </c>
      <c r="CA18" s="489" t="s">
        <v>200</v>
      </c>
      <c r="CB18" s="489" t="s">
        <v>136</v>
      </c>
      <c r="CC18" s="489" t="s">
        <v>201</v>
      </c>
      <c r="CD18" s="489" t="s">
        <v>202</v>
      </c>
      <c r="CE18" s="489" t="s">
        <v>203</v>
      </c>
      <c r="CF18" s="489" t="s">
        <v>204</v>
      </c>
      <c r="CG18" s="489" t="s">
        <v>137</v>
      </c>
      <c r="CH18" s="489" t="s">
        <v>205</v>
      </c>
      <c r="CI18" s="489" t="s">
        <v>206</v>
      </c>
      <c r="CJ18" s="489" t="s">
        <v>207</v>
      </c>
      <c r="CK18" s="489" t="s">
        <v>208</v>
      </c>
      <c r="CL18" s="489" t="s">
        <v>209</v>
      </c>
      <c r="CM18" s="489" t="s">
        <v>805</v>
      </c>
      <c r="CN18" s="489" t="s">
        <v>806</v>
      </c>
      <c r="CO18" s="489" t="s">
        <v>807</v>
      </c>
      <c r="CP18" s="490" t="s">
        <v>808</v>
      </c>
    </row>
    <row r="19" spans="2:94" ht="17.649999999999999" customHeight="1" x14ac:dyDescent="0.2">
      <c r="B19" s="1526" t="s">
        <v>823</v>
      </c>
      <c r="C19" s="1336"/>
      <c r="D19" s="1334"/>
      <c r="E19" s="1334" t="s">
        <v>811</v>
      </c>
      <c r="F19" s="1335" t="s">
        <v>824</v>
      </c>
      <c r="G19" s="1335"/>
      <c r="H19" s="1334" t="s">
        <v>818</v>
      </c>
      <c r="I19" s="1333"/>
      <c r="J19" s="1332"/>
      <c r="K19" s="1331"/>
      <c r="L19" s="1330"/>
      <c r="M19" s="1330"/>
      <c r="N19" s="1329"/>
      <c r="O19" s="1329"/>
      <c r="P19" s="1329"/>
      <c r="Q19" s="1329"/>
      <c r="R19" s="1329"/>
      <c r="S19" s="1329"/>
      <c r="T19" s="1329"/>
      <c r="U19" s="1329"/>
      <c r="V19" s="1329"/>
      <c r="W19" s="1329"/>
      <c r="X19" s="1329"/>
      <c r="Y19" s="1329"/>
      <c r="Z19" s="1329"/>
      <c r="AA19" s="1329"/>
      <c r="AB19" s="1329"/>
      <c r="AC19" s="1329"/>
      <c r="AD19" s="1329"/>
      <c r="AE19" s="1329"/>
      <c r="AF19" s="1329"/>
      <c r="AG19" s="1329"/>
      <c r="AH19" s="1329"/>
      <c r="AI19" s="1329"/>
      <c r="AJ19" s="1329"/>
      <c r="AK19" s="1329"/>
      <c r="AL19" s="1329"/>
      <c r="AM19" s="1329"/>
      <c r="AN19" s="1329"/>
      <c r="AO19" s="1329"/>
      <c r="AP19" s="1329"/>
      <c r="AQ19" s="1329"/>
      <c r="AR19" s="1329"/>
      <c r="AS19" s="1329"/>
      <c r="AT19" s="1329"/>
      <c r="AU19" s="1329"/>
      <c r="AV19" s="1329"/>
      <c r="AW19" s="1329"/>
      <c r="AX19" s="1329"/>
      <c r="AY19" s="1329"/>
      <c r="AZ19" s="1329"/>
      <c r="BA19" s="1329"/>
      <c r="BB19" s="1329"/>
      <c r="BC19" s="1329"/>
      <c r="BD19" s="1329"/>
      <c r="BE19" s="1329"/>
      <c r="BF19" s="1329"/>
      <c r="BG19" s="1329"/>
      <c r="BH19" s="1329"/>
      <c r="BI19" s="1329"/>
      <c r="BJ19" s="1329"/>
      <c r="BK19" s="1329"/>
      <c r="BL19" s="1329"/>
      <c r="BM19" s="1329"/>
      <c r="BN19" s="1329"/>
      <c r="BO19" s="1329"/>
      <c r="BP19" s="1329"/>
      <c r="BQ19" s="1329"/>
      <c r="BR19" s="1329"/>
      <c r="BS19" s="1329"/>
      <c r="BT19" s="1329"/>
      <c r="BU19" s="1329"/>
      <c r="BV19" s="1329"/>
      <c r="BW19" s="1329"/>
      <c r="BX19" s="1329"/>
      <c r="BY19" s="1329"/>
      <c r="BZ19" s="1329"/>
      <c r="CA19" s="1329"/>
      <c r="CB19" s="1329"/>
      <c r="CC19" s="1329"/>
      <c r="CD19" s="1329"/>
      <c r="CE19" s="1329"/>
      <c r="CF19" s="1329"/>
      <c r="CG19" s="1329"/>
      <c r="CH19" s="1329"/>
      <c r="CI19" s="1329"/>
      <c r="CJ19" s="1329"/>
      <c r="CK19" s="1329"/>
      <c r="CL19" s="1329"/>
      <c r="CM19" s="1329"/>
      <c r="CN19" s="1329"/>
      <c r="CO19" s="1329"/>
      <c r="CP19" s="1328"/>
    </row>
    <row r="20" spans="2:94" ht="17.649999999999999" customHeight="1" x14ac:dyDescent="0.2">
      <c r="B20" s="1527"/>
      <c r="C20" s="1320"/>
      <c r="D20" s="1318"/>
      <c r="E20" s="1318" t="s">
        <v>811</v>
      </c>
      <c r="F20" s="1327" t="s">
        <v>824</v>
      </c>
      <c r="G20" s="1327"/>
      <c r="H20" s="1318" t="s">
        <v>825</v>
      </c>
      <c r="I20" s="1325"/>
      <c r="J20" s="1326"/>
      <c r="K20" s="1322"/>
      <c r="L20" s="1317"/>
      <c r="M20" s="1317"/>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316"/>
      <c r="AM20" s="1316"/>
      <c r="AN20" s="1316"/>
      <c r="AO20" s="1316"/>
      <c r="AP20" s="1316"/>
      <c r="AQ20" s="1316"/>
      <c r="AR20" s="1316"/>
      <c r="AS20" s="1316"/>
      <c r="AT20" s="1316"/>
      <c r="AU20" s="1316"/>
      <c r="AV20" s="1316"/>
      <c r="AW20" s="1316"/>
      <c r="AX20" s="1316"/>
      <c r="AY20" s="1316"/>
      <c r="AZ20" s="1316"/>
      <c r="BA20" s="1316"/>
      <c r="BB20" s="1316"/>
      <c r="BC20" s="1316"/>
      <c r="BD20" s="1316"/>
      <c r="BE20" s="1316"/>
      <c r="BF20" s="1316"/>
      <c r="BG20" s="1316"/>
      <c r="BH20" s="1316"/>
      <c r="BI20" s="1316"/>
      <c r="BJ20" s="1316"/>
      <c r="BK20" s="1316"/>
      <c r="BL20" s="1316"/>
      <c r="BM20" s="1316"/>
      <c r="BN20" s="1316"/>
      <c r="BO20" s="1316"/>
      <c r="BP20" s="1316"/>
      <c r="BQ20" s="1316"/>
      <c r="BR20" s="1316"/>
      <c r="BS20" s="1316"/>
      <c r="BT20" s="1316"/>
      <c r="BU20" s="1316"/>
      <c r="BV20" s="1316"/>
      <c r="BW20" s="1316"/>
      <c r="BX20" s="1316"/>
      <c r="BY20" s="1316"/>
      <c r="BZ20" s="1316"/>
      <c r="CA20" s="1316"/>
      <c r="CB20" s="1316"/>
      <c r="CC20" s="1316"/>
      <c r="CD20" s="1316"/>
      <c r="CE20" s="1316"/>
      <c r="CF20" s="1316"/>
      <c r="CG20" s="1316"/>
      <c r="CH20" s="1316"/>
      <c r="CI20" s="1316"/>
      <c r="CJ20" s="1316"/>
      <c r="CK20" s="1316"/>
      <c r="CL20" s="1316"/>
      <c r="CM20" s="1316"/>
      <c r="CN20" s="1316"/>
      <c r="CO20" s="1316"/>
      <c r="CP20" s="1315"/>
    </row>
    <row r="21" spans="2:94" ht="17.649999999999999" customHeight="1" x14ac:dyDescent="0.2">
      <c r="B21" s="1527"/>
      <c r="C21" s="1320"/>
      <c r="D21" s="1318"/>
      <c r="E21" s="1318" t="s">
        <v>816</v>
      </c>
      <c r="F21" s="1318" t="s">
        <v>826</v>
      </c>
      <c r="G21" s="1318"/>
      <c r="H21" s="1318" t="s">
        <v>818</v>
      </c>
      <c r="I21" s="1324"/>
      <c r="J21" s="1326"/>
      <c r="K21" s="1322"/>
      <c r="L21" s="1317"/>
      <c r="M21" s="1317"/>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6"/>
      <c r="AL21" s="1316"/>
      <c r="AM21" s="1316"/>
      <c r="AN21" s="1316"/>
      <c r="AO21" s="1316"/>
      <c r="AP21" s="1316"/>
      <c r="AQ21" s="1316"/>
      <c r="AR21" s="1316"/>
      <c r="AS21" s="1316"/>
      <c r="AT21" s="1316"/>
      <c r="AU21" s="1316"/>
      <c r="AV21" s="1316"/>
      <c r="AW21" s="1316"/>
      <c r="AX21" s="1316"/>
      <c r="AY21" s="1316"/>
      <c r="AZ21" s="1316"/>
      <c r="BA21" s="1316"/>
      <c r="BB21" s="1316"/>
      <c r="BC21" s="1316"/>
      <c r="BD21" s="1316"/>
      <c r="BE21" s="1316"/>
      <c r="BF21" s="1316"/>
      <c r="BG21" s="1316"/>
      <c r="BH21" s="1316"/>
      <c r="BI21" s="1316"/>
      <c r="BJ21" s="1316"/>
      <c r="BK21" s="1316"/>
      <c r="BL21" s="1316"/>
      <c r="BM21" s="1316"/>
      <c r="BN21" s="1316"/>
      <c r="BO21" s="1316"/>
      <c r="BP21" s="1316"/>
      <c r="BQ21" s="1316"/>
      <c r="BR21" s="1316"/>
      <c r="BS21" s="1316"/>
      <c r="BT21" s="1316"/>
      <c r="BU21" s="1316"/>
      <c r="BV21" s="1316"/>
      <c r="BW21" s="1316"/>
      <c r="BX21" s="1316"/>
      <c r="BY21" s="1316"/>
      <c r="BZ21" s="1316"/>
      <c r="CA21" s="1316"/>
      <c r="CB21" s="1316"/>
      <c r="CC21" s="1316"/>
      <c r="CD21" s="1316"/>
      <c r="CE21" s="1316"/>
      <c r="CF21" s="1316"/>
      <c r="CG21" s="1316"/>
      <c r="CH21" s="1316"/>
      <c r="CI21" s="1316"/>
      <c r="CJ21" s="1316"/>
      <c r="CK21" s="1316"/>
      <c r="CL21" s="1316"/>
      <c r="CM21" s="1316"/>
      <c r="CN21" s="1316"/>
      <c r="CO21" s="1316"/>
      <c r="CP21" s="1315"/>
    </row>
    <row r="22" spans="2:94" ht="17.649999999999999" customHeight="1" x14ac:dyDescent="0.2">
      <c r="B22" s="1527"/>
      <c r="C22" s="1320"/>
      <c r="D22" s="1318"/>
      <c r="E22" s="1318" t="s">
        <v>816</v>
      </c>
      <c r="F22" s="1318" t="s">
        <v>827</v>
      </c>
      <c r="G22" s="1318"/>
      <c r="H22" s="1318" t="s">
        <v>818</v>
      </c>
      <c r="I22" s="1324"/>
      <c r="J22" s="1326"/>
      <c r="K22" s="1322"/>
      <c r="L22" s="1317"/>
      <c r="M22" s="1317"/>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6"/>
      <c r="AL22" s="1316"/>
      <c r="AM22" s="1316"/>
      <c r="AN22" s="1316"/>
      <c r="AO22" s="1316"/>
      <c r="AP22" s="1316"/>
      <c r="AQ22" s="1316"/>
      <c r="AR22" s="1316"/>
      <c r="AS22" s="1316"/>
      <c r="AT22" s="1316"/>
      <c r="AU22" s="1316"/>
      <c r="AV22" s="1316"/>
      <c r="AW22" s="1316"/>
      <c r="AX22" s="1316"/>
      <c r="AY22" s="1316"/>
      <c r="AZ22" s="1316"/>
      <c r="BA22" s="1316"/>
      <c r="BB22" s="1316"/>
      <c r="BC22" s="1316"/>
      <c r="BD22" s="1316"/>
      <c r="BE22" s="1316"/>
      <c r="BF22" s="1316"/>
      <c r="BG22" s="1316"/>
      <c r="BH22" s="1316"/>
      <c r="BI22" s="1316"/>
      <c r="BJ22" s="1316"/>
      <c r="BK22" s="1316"/>
      <c r="BL22" s="1316"/>
      <c r="BM22" s="1316"/>
      <c r="BN22" s="1316"/>
      <c r="BO22" s="1316"/>
      <c r="BP22" s="1316"/>
      <c r="BQ22" s="1316"/>
      <c r="BR22" s="1316"/>
      <c r="BS22" s="1316"/>
      <c r="BT22" s="1316"/>
      <c r="BU22" s="1316"/>
      <c r="BV22" s="1316"/>
      <c r="BW22" s="1316"/>
      <c r="BX22" s="1316"/>
      <c r="BY22" s="1316"/>
      <c r="BZ22" s="1316"/>
      <c r="CA22" s="1316"/>
      <c r="CB22" s="1316"/>
      <c r="CC22" s="1316"/>
      <c r="CD22" s="1316"/>
      <c r="CE22" s="1316"/>
      <c r="CF22" s="1316"/>
      <c r="CG22" s="1316"/>
      <c r="CH22" s="1316"/>
      <c r="CI22" s="1316"/>
      <c r="CJ22" s="1316"/>
      <c r="CK22" s="1316"/>
      <c r="CL22" s="1316"/>
      <c r="CM22" s="1316"/>
      <c r="CN22" s="1316"/>
      <c r="CO22" s="1316"/>
      <c r="CP22" s="1315"/>
    </row>
    <row r="23" spans="2:94" ht="17.649999999999999" customHeight="1" x14ac:dyDescent="0.2">
      <c r="B23" s="1527"/>
      <c r="C23" s="1320"/>
      <c r="D23" s="1318"/>
      <c r="E23" s="1318" t="s">
        <v>816</v>
      </c>
      <c r="F23" s="1318" t="s">
        <v>828</v>
      </c>
      <c r="G23" s="1318"/>
      <c r="H23" s="1318" t="s">
        <v>818</v>
      </c>
      <c r="I23" s="1324"/>
      <c r="J23" s="1326"/>
      <c r="K23" s="1322"/>
      <c r="L23" s="1317"/>
      <c r="M23" s="1317"/>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6"/>
      <c r="AL23" s="1316"/>
      <c r="AM23" s="1316"/>
      <c r="AN23" s="1316"/>
      <c r="AO23" s="1316"/>
      <c r="AP23" s="1316"/>
      <c r="AQ23" s="1316"/>
      <c r="AR23" s="1316"/>
      <c r="AS23" s="1316"/>
      <c r="AT23" s="1316"/>
      <c r="AU23" s="1316"/>
      <c r="AV23" s="1316"/>
      <c r="AW23" s="1316"/>
      <c r="AX23" s="1316"/>
      <c r="AY23" s="1316"/>
      <c r="AZ23" s="1316"/>
      <c r="BA23" s="1316"/>
      <c r="BB23" s="1316"/>
      <c r="BC23" s="1316"/>
      <c r="BD23" s="1316"/>
      <c r="BE23" s="1316"/>
      <c r="BF23" s="1316"/>
      <c r="BG23" s="1316"/>
      <c r="BH23" s="1316"/>
      <c r="BI23" s="1316"/>
      <c r="BJ23" s="1316"/>
      <c r="BK23" s="1316"/>
      <c r="BL23" s="1316"/>
      <c r="BM23" s="1316"/>
      <c r="BN23" s="1316"/>
      <c r="BO23" s="1316"/>
      <c r="BP23" s="1316"/>
      <c r="BQ23" s="1316"/>
      <c r="BR23" s="1316"/>
      <c r="BS23" s="1316"/>
      <c r="BT23" s="1316"/>
      <c r="BU23" s="1316"/>
      <c r="BV23" s="1316"/>
      <c r="BW23" s="1316"/>
      <c r="BX23" s="1316"/>
      <c r="BY23" s="1316"/>
      <c r="BZ23" s="1316"/>
      <c r="CA23" s="1316"/>
      <c r="CB23" s="1316"/>
      <c r="CC23" s="1316"/>
      <c r="CD23" s="1316"/>
      <c r="CE23" s="1316"/>
      <c r="CF23" s="1316"/>
      <c r="CG23" s="1316"/>
      <c r="CH23" s="1316"/>
      <c r="CI23" s="1316"/>
      <c r="CJ23" s="1316"/>
      <c r="CK23" s="1316"/>
      <c r="CL23" s="1316"/>
      <c r="CM23" s="1316"/>
      <c r="CN23" s="1316"/>
      <c r="CO23" s="1316"/>
      <c r="CP23" s="1315"/>
    </row>
    <row r="24" spans="2:94" ht="17.649999999999999" customHeight="1" x14ac:dyDescent="0.2">
      <c r="B24" s="1527"/>
      <c r="C24" s="1320"/>
      <c r="D24" s="1318"/>
      <c r="E24" s="1318" t="s">
        <v>816</v>
      </c>
      <c r="F24" s="1318" t="s">
        <v>829</v>
      </c>
      <c r="G24" s="1318"/>
      <c r="H24" s="1318" t="s">
        <v>818</v>
      </c>
      <c r="I24" s="1325"/>
      <c r="J24" s="1326"/>
      <c r="K24" s="1322"/>
      <c r="L24" s="1317"/>
      <c r="M24" s="1317"/>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6"/>
      <c r="AL24" s="1316"/>
      <c r="AM24" s="1316"/>
      <c r="AN24" s="1316"/>
      <c r="AO24" s="1316"/>
      <c r="AP24" s="1316"/>
      <c r="AQ24" s="1316"/>
      <c r="AR24" s="1316"/>
      <c r="AS24" s="1316"/>
      <c r="AT24" s="1316"/>
      <c r="AU24" s="1316"/>
      <c r="AV24" s="1316"/>
      <c r="AW24" s="1316"/>
      <c r="AX24" s="1316"/>
      <c r="AY24" s="1316"/>
      <c r="AZ24" s="1316"/>
      <c r="BA24" s="1316"/>
      <c r="BB24" s="1316"/>
      <c r="BC24" s="1316"/>
      <c r="BD24" s="1316"/>
      <c r="BE24" s="1316"/>
      <c r="BF24" s="1316"/>
      <c r="BG24" s="1316"/>
      <c r="BH24" s="1316"/>
      <c r="BI24" s="1316"/>
      <c r="BJ24" s="1316"/>
      <c r="BK24" s="1316"/>
      <c r="BL24" s="1316"/>
      <c r="BM24" s="1316"/>
      <c r="BN24" s="1316"/>
      <c r="BO24" s="1316"/>
      <c r="BP24" s="1316"/>
      <c r="BQ24" s="1316"/>
      <c r="BR24" s="1316"/>
      <c r="BS24" s="1316"/>
      <c r="BT24" s="1316"/>
      <c r="BU24" s="1316"/>
      <c r="BV24" s="1316"/>
      <c r="BW24" s="1316"/>
      <c r="BX24" s="1316"/>
      <c r="BY24" s="1316"/>
      <c r="BZ24" s="1316"/>
      <c r="CA24" s="1316"/>
      <c r="CB24" s="1316"/>
      <c r="CC24" s="1316"/>
      <c r="CD24" s="1316"/>
      <c r="CE24" s="1316"/>
      <c r="CF24" s="1316"/>
      <c r="CG24" s="1316"/>
      <c r="CH24" s="1316"/>
      <c r="CI24" s="1316"/>
      <c r="CJ24" s="1316"/>
      <c r="CK24" s="1316"/>
      <c r="CL24" s="1316"/>
      <c r="CM24" s="1316"/>
      <c r="CN24" s="1316"/>
      <c r="CO24" s="1316"/>
      <c r="CP24" s="1315"/>
    </row>
    <row r="25" spans="2:94" ht="17.649999999999999" customHeight="1" x14ac:dyDescent="0.2">
      <c r="B25" s="1527"/>
      <c r="C25" s="1320"/>
      <c r="D25" s="1318"/>
      <c r="E25" s="1318" t="s">
        <v>816</v>
      </c>
      <c r="F25" s="1318" t="s">
        <v>830</v>
      </c>
      <c r="G25" s="1318"/>
      <c r="H25" s="1318" t="s">
        <v>818</v>
      </c>
      <c r="I25" s="1324"/>
      <c r="J25" s="1326"/>
      <c r="K25" s="1322"/>
      <c r="L25" s="1317"/>
      <c r="M25" s="1317"/>
      <c r="N25" s="1316"/>
      <c r="O25" s="1316"/>
      <c r="P25" s="1316"/>
      <c r="Q25" s="1316"/>
      <c r="R25" s="1316"/>
      <c r="S25" s="1316"/>
      <c r="T25" s="1316"/>
      <c r="U25" s="1316"/>
      <c r="V25" s="1316"/>
      <c r="W25" s="1316"/>
      <c r="X25" s="1316"/>
      <c r="Y25" s="1316"/>
      <c r="Z25" s="1316"/>
      <c r="AA25" s="1316"/>
      <c r="AB25" s="1316"/>
      <c r="AC25" s="1316"/>
      <c r="AD25" s="1316"/>
      <c r="AE25" s="1316"/>
      <c r="AF25" s="1316"/>
      <c r="AG25" s="1316"/>
      <c r="AH25" s="1316"/>
      <c r="AI25" s="1316"/>
      <c r="AJ25" s="1316"/>
      <c r="AK25" s="1316"/>
      <c r="AL25" s="1316"/>
      <c r="AM25" s="1316"/>
      <c r="AN25" s="1316"/>
      <c r="AO25" s="1316"/>
      <c r="AP25" s="1316"/>
      <c r="AQ25" s="1316"/>
      <c r="AR25" s="1316"/>
      <c r="AS25" s="1316"/>
      <c r="AT25" s="1316"/>
      <c r="AU25" s="1316"/>
      <c r="AV25" s="1316"/>
      <c r="AW25" s="1316"/>
      <c r="AX25" s="1316"/>
      <c r="AY25" s="1316"/>
      <c r="AZ25" s="1316"/>
      <c r="BA25" s="1316"/>
      <c r="BB25" s="1316"/>
      <c r="BC25" s="1316"/>
      <c r="BD25" s="1316"/>
      <c r="BE25" s="1316"/>
      <c r="BF25" s="1316"/>
      <c r="BG25" s="1316"/>
      <c r="BH25" s="1316"/>
      <c r="BI25" s="1316"/>
      <c r="BJ25" s="1316"/>
      <c r="BK25" s="1316"/>
      <c r="BL25" s="1316"/>
      <c r="BM25" s="1316"/>
      <c r="BN25" s="1316"/>
      <c r="BO25" s="1316"/>
      <c r="BP25" s="1316"/>
      <c r="BQ25" s="1316"/>
      <c r="BR25" s="1316"/>
      <c r="BS25" s="1316"/>
      <c r="BT25" s="1316"/>
      <c r="BU25" s="1316"/>
      <c r="BV25" s="1316"/>
      <c r="BW25" s="1316"/>
      <c r="BX25" s="1316"/>
      <c r="BY25" s="1316"/>
      <c r="BZ25" s="1316"/>
      <c r="CA25" s="1316"/>
      <c r="CB25" s="1316"/>
      <c r="CC25" s="1316"/>
      <c r="CD25" s="1316"/>
      <c r="CE25" s="1316"/>
      <c r="CF25" s="1316"/>
      <c r="CG25" s="1316"/>
      <c r="CH25" s="1316"/>
      <c r="CI25" s="1316"/>
      <c r="CJ25" s="1316"/>
      <c r="CK25" s="1316"/>
      <c r="CL25" s="1316"/>
      <c r="CM25" s="1316"/>
      <c r="CN25" s="1316"/>
      <c r="CO25" s="1316"/>
      <c r="CP25" s="1315"/>
    </row>
    <row r="26" spans="2:94" ht="17.649999999999999" customHeight="1" x14ac:dyDescent="0.2">
      <c r="B26" s="1527"/>
      <c r="C26" s="1320"/>
      <c r="D26" s="1318"/>
      <c r="E26" s="1318" t="s">
        <v>816</v>
      </c>
      <c r="F26" s="1318" t="s">
        <v>831</v>
      </c>
      <c r="G26" s="1318"/>
      <c r="H26" s="1318" t="s">
        <v>818</v>
      </c>
      <c r="I26" s="1325"/>
      <c r="J26" s="1323"/>
      <c r="K26" s="1322"/>
      <c r="L26" s="1317"/>
      <c r="M26" s="1317"/>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6"/>
      <c r="AL26" s="1316"/>
      <c r="AM26" s="1316"/>
      <c r="AN26" s="1316"/>
      <c r="AO26" s="1316"/>
      <c r="AP26" s="1316"/>
      <c r="AQ26" s="1316"/>
      <c r="AR26" s="1316"/>
      <c r="AS26" s="1316"/>
      <c r="AT26" s="1316"/>
      <c r="AU26" s="1316"/>
      <c r="AV26" s="1316"/>
      <c r="AW26" s="1316"/>
      <c r="AX26" s="1316"/>
      <c r="AY26" s="1316"/>
      <c r="AZ26" s="1316"/>
      <c r="BA26" s="1316"/>
      <c r="BB26" s="1316"/>
      <c r="BC26" s="1316"/>
      <c r="BD26" s="1316"/>
      <c r="BE26" s="1316"/>
      <c r="BF26" s="1316"/>
      <c r="BG26" s="1316"/>
      <c r="BH26" s="1316"/>
      <c r="BI26" s="1316"/>
      <c r="BJ26" s="1316"/>
      <c r="BK26" s="1316"/>
      <c r="BL26" s="1316"/>
      <c r="BM26" s="1316"/>
      <c r="BN26" s="1316"/>
      <c r="BO26" s="1316"/>
      <c r="BP26" s="1316"/>
      <c r="BQ26" s="1316"/>
      <c r="BR26" s="1316"/>
      <c r="BS26" s="1316"/>
      <c r="BT26" s="1316"/>
      <c r="BU26" s="1316"/>
      <c r="BV26" s="1316"/>
      <c r="BW26" s="1316"/>
      <c r="BX26" s="1316"/>
      <c r="BY26" s="1316"/>
      <c r="BZ26" s="1316"/>
      <c r="CA26" s="1316"/>
      <c r="CB26" s="1316"/>
      <c r="CC26" s="1316"/>
      <c r="CD26" s="1316"/>
      <c r="CE26" s="1316"/>
      <c r="CF26" s="1316"/>
      <c r="CG26" s="1316"/>
      <c r="CH26" s="1316"/>
      <c r="CI26" s="1316"/>
      <c r="CJ26" s="1316"/>
      <c r="CK26" s="1316"/>
      <c r="CL26" s="1316"/>
      <c r="CM26" s="1316"/>
      <c r="CN26" s="1316"/>
      <c r="CO26" s="1316"/>
      <c r="CP26" s="1315"/>
    </row>
    <row r="27" spans="2:94" ht="17.649999999999999" customHeight="1" x14ac:dyDescent="0.2">
      <c r="B27" s="1527"/>
      <c r="C27" s="1320"/>
      <c r="D27" s="1318"/>
      <c r="E27" s="1318" t="s">
        <v>816</v>
      </c>
      <c r="F27" s="1318" t="s">
        <v>832</v>
      </c>
      <c r="G27" s="1318"/>
      <c r="H27" s="1318" t="s">
        <v>818</v>
      </c>
      <c r="I27" s="1324"/>
      <c r="J27" s="1323"/>
      <c r="K27" s="1322"/>
      <c r="L27" s="1317"/>
      <c r="M27" s="1317"/>
      <c r="N27" s="1316"/>
      <c r="O27" s="1316"/>
      <c r="P27" s="1316"/>
      <c r="Q27" s="1316"/>
      <c r="R27" s="1316"/>
      <c r="S27" s="1316"/>
      <c r="T27" s="1316"/>
      <c r="U27" s="1316"/>
      <c r="V27" s="1316"/>
      <c r="W27" s="1316"/>
      <c r="X27" s="1316"/>
      <c r="Y27" s="1316"/>
      <c r="Z27" s="1316"/>
      <c r="AA27" s="1316"/>
      <c r="AB27" s="1316"/>
      <c r="AC27" s="1316"/>
      <c r="AD27" s="1316"/>
      <c r="AE27" s="1316"/>
      <c r="AF27" s="1316"/>
      <c r="AG27" s="1316"/>
      <c r="AH27" s="1316"/>
      <c r="AI27" s="1316"/>
      <c r="AJ27" s="1316"/>
      <c r="AK27" s="1316"/>
      <c r="AL27" s="1316"/>
      <c r="AM27" s="1316"/>
      <c r="AN27" s="1316"/>
      <c r="AO27" s="1316"/>
      <c r="AP27" s="1316"/>
      <c r="AQ27" s="1316"/>
      <c r="AR27" s="1316"/>
      <c r="AS27" s="1316"/>
      <c r="AT27" s="1316"/>
      <c r="AU27" s="1316"/>
      <c r="AV27" s="1316"/>
      <c r="AW27" s="1316"/>
      <c r="AX27" s="1316"/>
      <c r="AY27" s="1316"/>
      <c r="AZ27" s="1316"/>
      <c r="BA27" s="1316"/>
      <c r="BB27" s="1316"/>
      <c r="BC27" s="1316"/>
      <c r="BD27" s="1316"/>
      <c r="BE27" s="1316"/>
      <c r="BF27" s="1316"/>
      <c r="BG27" s="1316"/>
      <c r="BH27" s="1316"/>
      <c r="BI27" s="1316"/>
      <c r="BJ27" s="1316"/>
      <c r="BK27" s="1316"/>
      <c r="BL27" s="1316"/>
      <c r="BM27" s="1316"/>
      <c r="BN27" s="1316"/>
      <c r="BO27" s="1316"/>
      <c r="BP27" s="1316"/>
      <c r="BQ27" s="1316"/>
      <c r="BR27" s="1316"/>
      <c r="BS27" s="1316"/>
      <c r="BT27" s="1316"/>
      <c r="BU27" s="1316"/>
      <c r="BV27" s="1316"/>
      <c r="BW27" s="1316"/>
      <c r="BX27" s="1316"/>
      <c r="BY27" s="1316"/>
      <c r="BZ27" s="1316"/>
      <c r="CA27" s="1316"/>
      <c r="CB27" s="1316"/>
      <c r="CC27" s="1316"/>
      <c r="CD27" s="1316"/>
      <c r="CE27" s="1316"/>
      <c r="CF27" s="1316"/>
      <c r="CG27" s="1316"/>
      <c r="CH27" s="1316"/>
      <c r="CI27" s="1316"/>
      <c r="CJ27" s="1316"/>
      <c r="CK27" s="1316"/>
      <c r="CL27" s="1316"/>
      <c r="CM27" s="1316"/>
      <c r="CN27" s="1316"/>
      <c r="CO27" s="1316"/>
      <c r="CP27" s="1315"/>
    </row>
    <row r="28" spans="2:94" ht="17.649999999999999" customHeight="1" x14ac:dyDescent="0.2">
      <c r="B28" s="1527"/>
      <c r="C28" s="1320"/>
      <c r="D28" s="1318"/>
      <c r="E28" s="1318" t="s">
        <v>816</v>
      </c>
      <c r="F28" s="1318" t="s">
        <v>833</v>
      </c>
      <c r="G28" s="1318"/>
      <c r="H28" s="1318" t="s">
        <v>818</v>
      </c>
      <c r="I28" s="1324"/>
      <c r="J28" s="1323"/>
      <c r="K28" s="1322"/>
      <c r="L28" s="1317"/>
      <c r="M28" s="1317"/>
      <c r="N28" s="1316"/>
      <c r="O28" s="1316"/>
      <c r="P28" s="1316"/>
      <c r="Q28" s="1316"/>
      <c r="R28" s="1316"/>
      <c r="S28" s="1316"/>
      <c r="T28" s="1316"/>
      <c r="U28" s="1316"/>
      <c r="V28" s="1316"/>
      <c r="W28" s="1316"/>
      <c r="X28" s="1316"/>
      <c r="Y28" s="1316"/>
      <c r="Z28" s="1316"/>
      <c r="AA28" s="1316"/>
      <c r="AB28" s="1316"/>
      <c r="AC28" s="1316"/>
      <c r="AD28" s="1316"/>
      <c r="AE28" s="1316"/>
      <c r="AF28" s="1316"/>
      <c r="AG28" s="1316"/>
      <c r="AH28" s="1316"/>
      <c r="AI28" s="1316"/>
      <c r="AJ28" s="1316"/>
      <c r="AK28" s="1316"/>
      <c r="AL28" s="1316"/>
      <c r="AM28" s="1316"/>
      <c r="AN28" s="1316"/>
      <c r="AO28" s="1316"/>
      <c r="AP28" s="1316"/>
      <c r="AQ28" s="1316"/>
      <c r="AR28" s="1316"/>
      <c r="AS28" s="1316"/>
      <c r="AT28" s="1316"/>
      <c r="AU28" s="1316"/>
      <c r="AV28" s="1316"/>
      <c r="AW28" s="1316"/>
      <c r="AX28" s="1316"/>
      <c r="AY28" s="1316"/>
      <c r="AZ28" s="1316"/>
      <c r="BA28" s="1316"/>
      <c r="BB28" s="1316"/>
      <c r="BC28" s="1316"/>
      <c r="BD28" s="1316"/>
      <c r="BE28" s="1316"/>
      <c r="BF28" s="1316"/>
      <c r="BG28" s="1316"/>
      <c r="BH28" s="1316"/>
      <c r="BI28" s="1316"/>
      <c r="BJ28" s="1316"/>
      <c r="BK28" s="1316"/>
      <c r="BL28" s="1316"/>
      <c r="BM28" s="1316"/>
      <c r="BN28" s="1316"/>
      <c r="BO28" s="1316"/>
      <c r="BP28" s="1316"/>
      <c r="BQ28" s="1316"/>
      <c r="BR28" s="1316"/>
      <c r="BS28" s="1316"/>
      <c r="BT28" s="1316"/>
      <c r="BU28" s="1316"/>
      <c r="BV28" s="1316"/>
      <c r="BW28" s="1316"/>
      <c r="BX28" s="1316"/>
      <c r="BY28" s="1316"/>
      <c r="BZ28" s="1316"/>
      <c r="CA28" s="1316"/>
      <c r="CB28" s="1316"/>
      <c r="CC28" s="1316"/>
      <c r="CD28" s="1316"/>
      <c r="CE28" s="1316"/>
      <c r="CF28" s="1316"/>
      <c r="CG28" s="1316"/>
      <c r="CH28" s="1316"/>
      <c r="CI28" s="1316"/>
      <c r="CJ28" s="1316"/>
      <c r="CK28" s="1316"/>
      <c r="CL28" s="1316"/>
      <c r="CM28" s="1316"/>
      <c r="CN28" s="1316"/>
      <c r="CO28" s="1316"/>
      <c r="CP28" s="1315"/>
    </row>
    <row r="29" spans="2:94" ht="17.649999999999999" customHeight="1" x14ac:dyDescent="0.2">
      <c r="B29" s="1527"/>
      <c r="C29" s="1320"/>
      <c r="D29" s="1318"/>
      <c r="E29" s="1318" t="s">
        <v>816</v>
      </c>
      <c r="F29" s="1318" t="s">
        <v>834</v>
      </c>
      <c r="G29" s="1318"/>
      <c r="H29" s="1318" t="s">
        <v>818</v>
      </c>
      <c r="I29" s="1321"/>
      <c r="J29" s="1317"/>
      <c r="K29" s="1317"/>
      <c r="L29" s="1317"/>
      <c r="M29" s="1317"/>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6"/>
      <c r="AO29" s="1316"/>
      <c r="AP29" s="1316"/>
      <c r="AQ29" s="1316"/>
      <c r="AR29" s="1316"/>
      <c r="AS29" s="1316"/>
      <c r="AT29" s="1316"/>
      <c r="AU29" s="1316"/>
      <c r="AV29" s="1316"/>
      <c r="AW29" s="1316"/>
      <c r="AX29" s="1316"/>
      <c r="AY29" s="1316"/>
      <c r="AZ29" s="1316"/>
      <c r="BA29" s="1316"/>
      <c r="BB29" s="1316"/>
      <c r="BC29" s="1316"/>
      <c r="BD29" s="1316"/>
      <c r="BE29" s="1316"/>
      <c r="BF29" s="1316"/>
      <c r="BG29" s="1316"/>
      <c r="BH29" s="1316"/>
      <c r="BI29" s="1316"/>
      <c r="BJ29" s="1316"/>
      <c r="BK29" s="1316"/>
      <c r="BL29" s="1316"/>
      <c r="BM29" s="1316"/>
      <c r="BN29" s="1316"/>
      <c r="BO29" s="1316"/>
      <c r="BP29" s="1316"/>
      <c r="BQ29" s="1316"/>
      <c r="BR29" s="1316"/>
      <c r="BS29" s="1316"/>
      <c r="BT29" s="1316"/>
      <c r="BU29" s="1316"/>
      <c r="BV29" s="1316"/>
      <c r="BW29" s="1316"/>
      <c r="BX29" s="1316"/>
      <c r="BY29" s="1316"/>
      <c r="BZ29" s="1316"/>
      <c r="CA29" s="1316"/>
      <c r="CB29" s="1316"/>
      <c r="CC29" s="1316"/>
      <c r="CD29" s="1316"/>
      <c r="CE29" s="1316"/>
      <c r="CF29" s="1316"/>
      <c r="CG29" s="1316"/>
      <c r="CH29" s="1316"/>
      <c r="CI29" s="1316"/>
      <c r="CJ29" s="1316"/>
      <c r="CK29" s="1316"/>
      <c r="CL29" s="1316"/>
      <c r="CM29" s="1316"/>
      <c r="CN29" s="1316"/>
      <c r="CO29" s="1316"/>
      <c r="CP29" s="1315"/>
    </row>
    <row r="30" spans="2:94" ht="17.649999999999999" customHeight="1" x14ac:dyDescent="0.2">
      <c r="B30" s="1527"/>
      <c r="C30" s="1320"/>
      <c r="D30" s="1318"/>
      <c r="E30" s="1318" t="s">
        <v>816</v>
      </c>
      <c r="F30" s="1318" t="s">
        <v>835</v>
      </c>
      <c r="G30" s="1318"/>
      <c r="H30" s="1318" t="s">
        <v>818</v>
      </c>
      <c r="I30" s="1321"/>
      <c r="J30" s="1317"/>
      <c r="K30" s="1317"/>
      <c r="L30" s="1317"/>
      <c r="M30" s="1317"/>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1316"/>
      <c r="AM30" s="1316"/>
      <c r="AN30" s="1316"/>
      <c r="AO30" s="1316"/>
      <c r="AP30" s="1316"/>
      <c r="AQ30" s="1316"/>
      <c r="AR30" s="1316"/>
      <c r="AS30" s="1316"/>
      <c r="AT30" s="1316"/>
      <c r="AU30" s="1316"/>
      <c r="AV30" s="1316"/>
      <c r="AW30" s="1316"/>
      <c r="AX30" s="1316"/>
      <c r="AY30" s="1316"/>
      <c r="AZ30" s="1316"/>
      <c r="BA30" s="1316"/>
      <c r="BB30" s="1316"/>
      <c r="BC30" s="1316"/>
      <c r="BD30" s="1316"/>
      <c r="BE30" s="1316"/>
      <c r="BF30" s="1316"/>
      <c r="BG30" s="1316"/>
      <c r="BH30" s="1316"/>
      <c r="BI30" s="1316"/>
      <c r="BJ30" s="1316"/>
      <c r="BK30" s="1316"/>
      <c r="BL30" s="1316"/>
      <c r="BM30" s="1316"/>
      <c r="BN30" s="1316"/>
      <c r="BO30" s="1316"/>
      <c r="BP30" s="1316"/>
      <c r="BQ30" s="1316"/>
      <c r="BR30" s="1316"/>
      <c r="BS30" s="1316"/>
      <c r="BT30" s="1316"/>
      <c r="BU30" s="1316"/>
      <c r="BV30" s="1316"/>
      <c r="BW30" s="1316"/>
      <c r="BX30" s="1316"/>
      <c r="BY30" s="1316"/>
      <c r="BZ30" s="1316"/>
      <c r="CA30" s="1316"/>
      <c r="CB30" s="1316"/>
      <c r="CC30" s="1316"/>
      <c r="CD30" s="1316"/>
      <c r="CE30" s="1316"/>
      <c r="CF30" s="1316"/>
      <c r="CG30" s="1316"/>
      <c r="CH30" s="1316"/>
      <c r="CI30" s="1316"/>
      <c r="CJ30" s="1316"/>
      <c r="CK30" s="1316"/>
      <c r="CL30" s="1316"/>
      <c r="CM30" s="1316"/>
      <c r="CN30" s="1316"/>
      <c r="CO30" s="1316"/>
      <c r="CP30" s="1315"/>
    </row>
    <row r="31" spans="2:94" ht="17.649999999999999" customHeight="1" x14ac:dyDescent="0.2">
      <c r="B31" s="1527"/>
      <c r="C31" s="1320"/>
      <c r="D31" s="1318"/>
      <c r="E31" s="1318" t="s">
        <v>816</v>
      </c>
      <c r="F31" s="1318" t="s">
        <v>836</v>
      </c>
      <c r="G31" s="1318"/>
      <c r="H31" s="1318" t="s">
        <v>818</v>
      </c>
      <c r="I31" s="1321"/>
      <c r="J31" s="1317"/>
      <c r="K31" s="1317"/>
      <c r="L31" s="1317"/>
      <c r="M31" s="1317"/>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6"/>
      <c r="AL31" s="1316"/>
      <c r="AM31" s="1316"/>
      <c r="AN31" s="1316"/>
      <c r="AO31" s="1316"/>
      <c r="AP31" s="1316"/>
      <c r="AQ31" s="1316"/>
      <c r="AR31" s="1316"/>
      <c r="AS31" s="1316"/>
      <c r="AT31" s="1316"/>
      <c r="AU31" s="1316"/>
      <c r="AV31" s="1316"/>
      <c r="AW31" s="1316"/>
      <c r="AX31" s="1316"/>
      <c r="AY31" s="1316"/>
      <c r="AZ31" s="1316"/>
      <c r="BA31" s="1316"/>
      <c r="BB31" s="1316"/>
      <c r="BC31" s="1316"/>
      <c r="BD31" s="1316"/>
      <c r="BE31" s="1316"/>
      <c r="BF31" s="1316"/>
      <c r="BG31" s="1316"/>
      <c r="BH31" s="1316"/>
      <c r="BI31" s="1316"/>
      <c r="BJ31" s="1316"/>
      <c r="BK31" s="1316"/>
      <c r="BL31" s="1316"/>
      <c r="BM31" s="1316"/>
      <c r="BN31" s="1316"/>
      <c r="BO31" s="1316"/>
      <c r="BP31" s="1316"/>
      <c r="BQ31" s="1316"/>
      <c r="BR31" s="1316"/>
      <c r="BS31" s="1316"/>
      <c r="BT31" s="1316"/>
      <c r="BU31" s="1316"/>
      <c r="BV31" s="1316"/>
      <c r="BW31" s="1316"/>
      <c r="BX31" s="1316"/>
      <c r="BY31" s="1316"/>
      <c r="BZ31" s="1316"/>
      <c r="CA31" s="1316"/>
      <c r="CB31" s="1316"/>
      <c r="CC31" s="1316"/>
      <c r="CD31" s="1316"/>
      <c r="CE31" s="1316"/>
      <c r="CF31" s="1316"/>
      <c r="CG31" s="1316"/>
      <c r="CH31" s="1316"/>
      <c r="CI31" s="1316"/>
      <c r="CJ31" s="1316"/>
      <c r="CK31" s="1316"/>
      <c r="CL31" s="1316"/>
      <c r="CM31" s="1316"/>
      <c r="CN31" s="1316"/>
      <c r="CO31" s="1316"/>
      <c r="CP31" s="1315"/>
    </row>
    <row r="32" spans="2:94" ht="17.649999999999999" customHeight="1" x14ac:dyDescent="0.2">
      <c r="B32" s="1527"/>
      <c r="C32" s="1320"/>
      <c r="D32" s="1318"/>
      <c r="E32" s="1318" t="s">
        <v>816</v>
      </c>
      <c r="F32" s="1318" t="s">
        <v>837</v>
      </c>
      <c r="G32" s="1318"/>
      <c r="H32" s="1318" t="s">
        <v>818</v>
      </c>
      <c r="I32" s="1321"/>
      <c r="J32" s="1317"/>
      <c r="K32" s="1317"/>
      <c r="L32" s="1317"/>
      <c r="M32" s="1317"/>
      <c r="N32" s="1316"/>
      <c r="O32" s="1316"/>
      <c r="P32" s="1316"/>
      <c r="Q32" s="1316"/>
      <c r="R32" s="1316"/>
      <c r="S32" s="1316"/>
      <c r="T32" s="1316"/>
      <c r="U32" s="1316"/>
      <c r="V32" s="1316"/>
      <c r="W32" s="1316"/>
      <c r="X32" s="1316"/>
      <c r="Y32" s="1316"/>
      <c r="Z32" s="1316"/>
      <c r="AA32" s="1316"/>
      <c r="AB32" s="1316"/>
      <c r="AC32" s="1316"/>
      <c r="AD32" s="1316"/>
      <c r="AE32" s="1316"/>
      <c r="AF32" s="1316"/>
      <c r="AG32" s="1316"/>
      <c r="AH32" s="1316"/>
      <c r="AI32" s="1316"/>
      <c r="AJ32" s="1316"/>
      <c r="AK32" s="1316"/>
      <c r="AL32" s="1316"/>
      <c r="AM32" s="1316"/>
      <c r="AN32" s="1316"/>
      <c r="AO32" s="1316"/>
      <c r="AP32" s="1316"/>
      <c r="AQ32" s="1316"/>
      <c r="AR32" s="1316"/>
      <c r="AS32" s="1316"/>
      <c r="AT32" s="1316"/>
      <c r="AU32" s="1316"/>
      <c r="AV32" s="1316"/>
      <c r="AW32" s="1316"/>
      <c r="AX32" s="1316"/>
      <c r="AY32" s="1316"/>
      <c r="AZ32" s="1316"/>
      <c r="BA32" s="1316"/>
      <c r="BB32" s="1316"/>
      <c r="BC32" s="1316"/>
      <c r="BD32" s="1316"/>
      <c r="BE32" s="1316"/>
      <c r="BF32" s="1316"/>
      <c r="BG32" s="1316"/>
      <c r="BH32" s="1316"/>
      <c r="BI32" s="1316"/>
      <c r="BJ32" s="1316"/>
      <c r="BK32" s="1316"/>
      <c r="BL32" s="1316"/>
      <c r="BM32" s="1316"/>
      <c r="BN32" s="1316"/>
      <c r="BO32" s="1316"/>
      <c r="BP32" s="1316"/>
      <c r="BQ32" s="1316"/>
      <c r="BR32" s="1316"/>
      <c r="BS32" s="1316"/>
      <c r="BT32" s="1316"/>
      <c r="BU32" s="1316"/>
      <c r="BV32" s="1316"/>
      <c r="BW32" s="1316"/>
      <c r="BX32" s="1316"/>
      <c r="BY32" s="1316"/>
      <c r="BZ32" s="1316"/>
      <c r="CA32" s="1316"/>
      <c r="CB32" s="1316"/>
      <c r="CC32" s="1316"/>
      <c r="CD32" s="1316"/>
      <c r="CE32" s="1316"/>
      <c r="CF32" s="1316"/>
      <c r="CG32" s="1316"/>
      <c r="CH32" s="1316"/>
      <c r="CI32" s="1316"/>
      <c r="CJ32" s="1316"/>
      <c r="CK32" s="1316"/>
      <c r="CL32" s="1316"/>
      <c r="CM32" s="1316"/>
      <c r="CN32" s="1316"/>
      <c r="CO32" s="1316"/>
      <c r="CP32" s="1315"/>
    </row>
    <row r="33" spans="2:94" ht="33.75" customHeight="1" x14ac:dyDescent="0.2">
      <c r="B33" s="1527"/>
      <c r="C33" s="1320"/>
      <c r="D33" s="1318"/>
      <c r="E33" s="1318" t="s">
        <v>816</v>
      </c>
      <c r="F33" s="1318" t="s">
        <v>838</v>
      </c>
      <c r="G33" s="1318"/>
      <c r="H33" s="1318" t="s">
        <v>818</v>
      </c>
      <c r="I33" s="1321"/>
      <c r="J33" s="1317"/>
      <c r="K33" s="1317"/>
      <c r="L33" s="1317"/>
      <c r="M33" s="1317"/>
      <c r="N33" s="1316"/>
      <c r="O33" s="1316"/>
      <c r="P33" s="1316"/>
      <c r="Q33" s="1316"/>
      <c r="R33" s="1316"/>
      <c r="S33" s="1316"/>
      <c r="T33" s="1316"/>
      <c r="U33" s="1316"/>
      <c r="V33" s="1316"/>
      <c r="W33" s="1316"/>
      <c r="X33" s="1316"/>
      <c r="Y33" s="1316"/>
      <c r="Z33" s="1316"/>
      <c r="AA33" s="1316"/>
      <c r="AB33" s="1316"/>
      <c r="AC33" s="1316"/>
      <c r="AD33" s="1316"/>
      <c r="AE33" s="1316"/>
      <c r="AF33" s="1316"/>
      <c r="AG33" s="1316"/>
      <c r="AH33" s="1316"/>
      <c r="AI33" s="1316"/>
      <c r="AJ33" s="1316"/>
      <c r="AK33" s="1316"/>
      <c r="AL33" s="1316"/>
      <c r="AM33" s="1316"/>
      <c r="AN33" s="1316"/>
      <c r="AO33" s="1316"/>
      <c r="AP33" s="1316"/>
      <c r="AQ33" s="1316"/>
      <c r="AR33" s="1316"/>
      <c r="AS33" s="1316"/>
      <c r="AT33" s="1316"/>
      <c r="AU33" s="1316"/>
      <c r="AV33" s="1316"/>
      <c r="AW33" s="1316"/>
      <c r="AX33" s="1316"/>
      <c r="AY33" s="1316"/>
      <c r="AZ33" s="1316"/>
      <c r="BA33" s="1316"/>
      <c r="BB33" s="1316"/>
      <c r="BC33" s="1316"/>
      <c r="BD33" s="1316"/>
      <c r="BE33" s="1316"/>
      <c r="BF33" s="1316"/>
      <c r="BG33" s="1316"/>
      <c r="BH33" s="1316"/>
      <c r="BI33" s="1316"/>
      <c r="BJ33" s="1316"/>
      <c r="BK33" s="1316"/>
      <c r="BL33" s="1316"/>
      <c r="BM33" s="1316"/>
      <c r="BN33" s="1316"/>
      <c r="BO33" s="1316"/>
      <c r="BP33" s="1316"/>
      <c r="BQ33" s="1316"/>
      <c r="BR33" s="1316"/>
      <c r="BS33" s="1316"/>
      <c r="BT33" s="1316"/>
      <c r="BU33" s="1316"/>
      <c r="BV33" s="1316"/>
      <c r="BW33" s="1316"/>
      <c r="BX33" s="1316"/>
      <c r="BY33" s="1316"/>
      <c r="BZ33" s="1316"/>
      <c r="CA33" s="1316"/>
      <c r="CB33" s="1316"/>
      <c r="CC33" s="1316"/>
      <c r="CD33" s="1316"/>
      <c r="CE33" s="1316"/>
      <c r="CF33" s="1316"/>
      <c r="CG33" s="1316"/>
      <c r="CH33" s="1316"/>
      <c r="CI33" s="1316"/>
      <c r="CJ33" s="1316"/>
      <c r="CK33" s="1316"/>
      <c r="CL33" s="1316"/>
      <c r="CM33" s="1316"/>
      <c r="CN33" s="1316"/>
      <c r="CO33" s="1316"/>
      <c r="CP33" s="1315"/>
    </row>
    <row r="34" spans="2:94" ht="17.649999999999999" customHeight="1" x14ac:dyDescent="0.2">
      <c r="B34" s="1527"/>
      <c r="C34" s="1320"/>
      <c r="D34" s="1318"/>
      <c r="E34" s="1318" t="s">
        <v>816</v>
      </c>
      <c r="F34" s="1318" t="s">
        <v>839</v>
      </c>
      <c r="G34" s="1318"/>
      <c r="H34" s="1318" t="s">
        <v>818</v>
      </c>
      <c r="I34" s="1321"/>
      <c r="J34" s="1317"/>
      <c r="K34" s="1317"/>
      <c r="L34" s="1317"/>
      <c r="M34" s="1317"/>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6"/>
      <c r="AL34" s="1316"/>
      <c r="AM34" s="1316"/>
      <c r="AN34" s="1316"/>
      <c r="AO34" s="1316"/>
      <c r="AP34" s="1316"/>
      <c r="AQ34" s="1316"/>
      <c r="AR34" s="1316"/>
      <c r="AS34" s="1316"/>
      <c r="AT34" s="1316"/>
      <c r="AU34" s="1316"/>
      <c r="AV34" s="1316"/>
      <c r="AW34" s="1316"/>
      <c r="AX34" s="1316"/>
      <c r="AY34" s="1316"/>
      <c r="AZ34" s="1316"/>
      <c r="BA34" s="1316"/>
      <c r="BB34" s="1316"/>
      <c r="BC34" s="1316"/>
      <c r="BD34" s="1316"/>
      <c r="BE34" s="1316"/>
      <c r="BF34" s="1316"/>
      <c r="BG34" s="1316"/>
      <c r="BH34" s="1316"/>
      <c r="BI34" s="1316"/>
      <c r="BJ34" s="1316"/>
      <c r="BK34" s="1316"/>
      <c r="BL34" s="1316"/>
      <c r="BM34" s="1316"/>
      <c r="BN34" s="1316"/>
      <c r="BO34" s="1316"/>
      <c r="BP34" s="1316"/>
      <c r="BQ34" s="1316"/>
      <c r="BR34" s="1316"/>
      <c r="BS34" s="1316"/>
      <c r="BT34" s="1316"/>
      <c r="BU34" s="1316"/>
      <c r="BV34" s="1316"/>
      <c r="BW34" s="1316"/>
      <c r="BX34" s="1316"/>
      <c r="BY34" s="1316"/>
      <c r="BZ34" s="1316"/>
      <c r="CA34" s="1316"/>
      <c r="CB34" s="1316"/>
      <c r="CC34" s="1316"/>
      <c r="CD34" s="1316"/>
      <c r="CE34" s="1316"/>
      <c r="CF34" s="1316"/>
      <c r="CG34" s="1316"/>
      <c r="CH34" s="1316"/>
      <c r="CI34" s="1316"/>
      <c r="CJ34" s="1316"/>
      <c r="CK34" s="1316"/>
      <c r="CL34" s="1316"/>
      <c r="CM34" s="1316"/>
      <c r="CN34" s="1316"/>
      <c r="CO34" s="1316"/>
      <c r="CP34" s="1315"/>
    </row>
    <row r="35" spans="2:94" ht="17.649999999999999" customHeight="1" x14ac:dyDescent="0.2">
      <c r="B35" s="1527"/>
      <c r="C35" s="1320"/>
      <c r="D35" s="1318"/>
      <c r="E35" s="1318" t="s">
        <v>816</v>
      </c>
      <c r="F35" s="1318" t="s">
        <v>840</v>
      </c>
      <c r="G35" s="1318"/>
      <c r="H35" s="1318" t="s">
        <v>818</v>
      </c>
      <c r="I35" s="1321"/>
      <c r="J35" s="1317"/>
      <c r="K35" s="1317"/>
      <c r="L35" s="1317"/>
      <c r="M35" s="1317"/>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6"/>
      <c r="AI35" s="1316"/>
      <c r="AJ35" s="1316"/>
      <c r="AK35" s="1316"/>
      <c r="AL35" s="1316"/>
      <c r="AM35" s="1316"/>
      <c r="AN35" s="1316"/>
      <c r="AO35" s="1316"/>
      <c r="AP35" s="1316"/>
      <c r="AQ35" s="1316"/>
      <c r="AR35" s="1316"/>
      <c r="AS35" s="1316"/>
      <c r="AT35" s="1316"/>
      <c r="AU35" s="1316"/>
      <c r="AV35" s="1316"/>
      <c r="AW35" s="1316"/>
      <c r="AX35" s="1316"/>
      <c r="AY35" s="1316"/>
      <c r="AZ35" s="1316"/>
      <c r="BA35" s="1316"/>
      <c r="BB35" s="1316"/>
      <c r="BC35" s="1316"/>
      <c r="BD35" s="1316"/>
      <c r="BE35" s="1316"/>
      <c r="BF35" s="1316"/>
      <c r="BG35" s="1316"/>
      <c r="BH35" s="1316"/>
      <c r="BI35" s="1316"/>
      <c r="BJ35" s="1316"/>
      <c r="BK35" s="1316"/>
      <c r="BL35" s="1316"/>
      <c r="BM35" s="1316"/>
      <c r="BN35" s="1316"/>
      <c r="BO35" s="1316"/>
      <c r="BP35" s="1316"/>
      <c r="BQ35" s="1316"/>
      <c r="BR35" s="1316"/>
      <c r="BS35" s="1316"/>
      <c r="BT35" s="1316"/>
      <c r="BU35" s="1316"/>
      <c r="BV35" s="1316"/>
      <c r="BW35" s="1316"/>
      <c r="BX35" s="1316"/>
      <c r="BY35" s="1316"/>
      <c r="BZ35" s="1316"/>
      <c r="CA35" s="1316"/>
      <c r="CB35" s="1316"/>
      <c r="CC35" s="1316"/>
      <c r="CD35" s="1316"/>
      <c r="CE35" s="1316"/>
      <c r="CF35" s="1316"/>
      <c r="CG35" s="1316"/>
      <c r="CH35" s="1316"/>
      <c r="CI35" s="1316"/>
      <c r="CJ35" s="1316"/>
      <c r="CK35" s="1316"/>
      <c r="CL35" s="1316"/>
      <c r="CM35" s="1316"/>
      <c r="CN35" s="1316"/>
      <c r="CO35" s="1316"/>
      <c r="CP35" s="1315"/>
    </row>
    <row r="36" spans="2:94" ht="17.649999999999999" customHeight="1" x14ac:dyDescent="0.2">
      <c r="B36" s="1527"/>
      <c r="C36" s="1320"/>
      <c r="D36" s="1318"/>
      <c r="E36" s="1318" t="s">
        <v>816</v>
      </c>
      <c r="F36" s="1318" t="s">
        <v>841</v>
      </c>
      <c r="G36" s="1318"/>
      <c r="H36" s="1318" t="s">
        <v>818</v>
      </c>
      <c r="I36" s="1321"/>
      <c r="J36" s="1317"/>
      <c r="K36" s="1317"/>
      <c r="L36" s="1317"/>
      <c r="M36" s="1317"/>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c r="AI36" s="1316"/>
      <c r="AJ36" s="1316"/>
      <c r="AK36" s="1316"/>
      <c r="AL36" s="1316"/>
      <c r="AM36" s="1316"/>
      <c r="AN36" s="1316"/>
      <c r="AO36" s="1316"/>
      <c r="AP36" s="1316"/>
      <c r="AQ36" s="1316"/>
      <c r="AR36" s="1316"/>
      <c r="AS36" s="1316"/>
      <c r="AT36" s="1316"/>
      <c r="AU36" s="1316"/>
      <c r="AV36" s="1316"/>
      <c r="AW36" s="1316"/>
      <c r="AX36" s="1316"/>
      <c r="AY36" s="1316"/>
      <c r="AZ36" s="1316"/>
      <c r="BA36" s="1316"/>
      <c r="BB36" s="1316"/>
      <c r="BC36" s="1316"/>
      <c r="BD36" s="1316"/>
      <c r="BE36" s="1316"/>
      <c r="BF36" s="1316"/>
      <c r="BG36" s="1316"/>
      <c r="BH36" s="1316"/>
      <c r="BI36" s="1316"/>
      <c r="BJ36" s="1316"/>
      <c r="BK36" s="1316"/>
      <c r="BL36" s="1316"/>
      <c r="BM36" s="1316"/>
      <c r="BN36" s="1316"/>
      <c r="BO36" s="1316"/>
      <c r="BP36" s="1316"/>
      <c r="BQ36" s="1316"/>
      <c r="BR36" s="1316"/>
      <c r="BS36" s="1316"/>
      <c r="BT36" s="1316"/>
      <c r="BU36" s="1316"/>
      <c r="BV36" s="1316"/>
      <c r="BW36" s="1316"/>
      <c r="BX36" s="1316"/>
      <c r="BY36" s="1316"/>
      <c r="BZ36" s="1316"/>
      <c r="CA36" s="1316"/>
      <c r="CB36" s="1316"/>
      <c r="CC36" s="1316"/>
      <c r="CD36" s="1316"/>
      <c r="CE36" s="1316"/>
      <c r="CF36" s="1316"/>
      <c r="CG36" s="1316"/>
      <c r="CH36" s="1316"/>
      <c r="CI36" s="1316"/>
      <c r="CJ36" s="1316"/>
      <c r="CK36" s="1316"/>
      <c r="CL36" s="1316"/>
      <c r="CM36" s="1316"/>
      <c r="CN36" s="1316"/>
      <c r="CO36" s="1316"/>
      <c r="CP36" s="1315"/>
    </row>
    <row r="37" spans="2:94" ht="17.649999999999999" customHeight="1" x14ac:dyDescent="0.2">
      <c r="B37" s="1527"/>
      <c r="C37" s="1320"/>
      <c r="D37" s="1318"/>
      <c r="E37" s="1318" t="s">
        <v>816</v>
      </c>
      <c r="F37" s="1318" t="s">
        <v>842</v>
      </c>
      <c r="G37" s="1318"/>
      <c r="H37" s="1318" t="s">
        <v>818</v>
      </c>
      <c r="I37" s="1321"/>
      <c r="J37" s="1317"/>
      <c r="K37" s="1317"/>
      <c r="L37" s="1317"/>
      <c r="M37" s="1317"/>
      <c r="N37" s="1316"/>
      <c r="O37" s="1316"/>
      <c r="P37" s="1316"/>
      <c r="Q37" s="1316"/>
      <c r="R37" s="1316"/>
      <c r="S37" s="1316"/>
      <c r="T37" s="1316"/>
      <c r="U37" s="1316"/>
      <c r="V37" s="1316"/>
      <c r="W37" s="1316"/>
      <c r="X37" s="1316"/>
      <c r="Y37" s="1316"/>
      <c r="Z37" s="1316"/>
      <c r="AA37" s="1316"/>
      <c r="AB37" s="1316"/>
      <c r="AC37" s="1316"/>
      <c r="AD37" s="1316"/>
      <c r="AE37" s="1316"/>
      <c r="AF37" s="1316"/>
      <c r="AG37" s="1316"/>
      <c r="AH37" s="1316"/>
      <c r="AI37" s="1316"/>
      <c r="AJ37" s="1316"/>
      <c r="AK37" s="1316"/>
      <c r="AL37" s="1316"/>
      <c r="AM37" s="1316"/>
      <c r="AN37" s="1316"/>
      <c r="AO37" s="1316"/>
      <c r="AP37" s="1316"/>
      <c r="AQ37" s="1316"/>
      <c r="AR37" s="1316"/>
      <c r="AS37" s="1316"/>
      <c r="AT37" s="1316"/>
      <c r="AU37" s="1316"/>
      <c r="AV37" s="1316"/>
      <c r="AW37" s="1316"/>
      <c r="AX37" s="1316"/>
      <c r="AY37" s="1316"/>
      <c r="AZ37" s="1316"/>
      <c r="BA37" s="1316"/>
      <c r="BB37" s="1316"/>
      <c r="BC37" s="1316"/>
      <c r="BD37" s="1316"/>
      <c r="BE37" s="1316"/>
      <c r="BF37" s="1316"/>
      <c r="BG37" s="1316"/>
      <c r="BH37" s="1316"/>
      <c r="BI37" s="1316"/>
      <c r="BJ37" s="1316"/>
      <c r="BK37" s="1316"/>
      <c r="BL37" s="1316"/>
      <c r="BM37" s="1316"/>
      <c r="BN37" s="1316"/>
      <c r="BO37" s="1316"/>
      <c r="BP37" s="1316"/>
      <c r="BQ37" s="1316"/>
      <c r="BR37" s="1316"/>
      <c r="BS37" s="1316"/>
      <c r="BT37" s="1316"/>
      <c r="BU37" s="1316"/>
      <c r="BV37" s="1316"/>
      <c r="BW37" s="1316"/>
      <c r="BX37" s="1316"/>
      <c r="BY37" s="1316"/>
      <c r="BZ37" s="1316"/>
      <c r="CA37" s="1316"/>
      <c r="CB37" s="1316"/>
      <c r="CC37" s="1316"/>
      <c r="CD37" s="1316"/>
      <c r="CE37" s="1316"/>
      <c r="CF37" s="1316"/>
      <c r="CG37" s="1316"/>
      <c r="CH37" s="1316"/>
      <c r="CI37" s="1316"/>
      <c r="CJ37" s="1316"/>
      <c r="CK37" s="1316"/>
      <c r="CL37" s="1316"/>
      <c r="CM37" s="1316"/>
      <c r="CN37" s="1316"/>
      <c r="CO37" s="1316"/>
      <c r="CP37" s="1315"/>
    </row>
    <row r="38" spans="2:94" ht="17.649999999999999" customHeight="1" x14ac:dyDescent="0.2">
      <c r="B38" s="1527"/>
      <c r="C38" s="1320"/>
      <c r="D38" s="1318"/>
      <c r="E38" s="1318" t="s">
        <v>816</v>
      </c>
      <c r="F38" s="1318" t="s">
        <v>843</v>
      </c>
      <c r="G38" s="1318"/>
      <c r="H38" s="1318" t="s">
        <v>818</v>
      </c>
      <c r="I38" s="1321"/>
      <c r="J38" s="1317"/>
      <c r="K38" s="1317"/>
      <c r="L38" s="1317"/>
      <c r="M38" s="1317"/>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316"/>
      <c r="AJ38" s="1316"/>
      <c r="AK38" s="1316"/>
      <c r="AL38" s="1316"/>
      <c r="AM38" s="1316"/>
      <c r="AN38" s="1316"/>
      <c r="AO38" s="1316"/>
      <c r="AP38" s="1316"/>
      <c r="AQ38" s="1316"/>
      <c r="AR38" s="1316"/>
      <c r="AS38" s="1316"/>
      <c r="AT38" s="1316"/>
      <c r="AU38" s="1316"/>
      <c r="AV38" s="1316"/>
      <c r="AW38" s="1316"/>
      <c r="AX38" s="1316"/>
      <c r="AY38" s="1316"/>
      <c r="AZ38" s="1316"/>
      <c r="BA38" s="1316"/>
      <c r="BB38" s="1316"/>
      <c r="BC38" s="1316"/>
      <c r="BD38" s="1316"/>
      <c r="BE38" s="1316"/>
      <c r="BF38" s="1316"/>
      <c r="BG38" s="1316"/>
      <c r="BH38" s="1316"/>
      <c r="BI38" s="1316"/>
      <c r="BJ38" s="1316"/>
      <c r="BK38" s="1316"/>
      <c r="BL38" s="1316"/>
      <c r="BM38" s="1316"/>
      <c r="BN38" s="1316"/>
      <c r="BO38" s="1316"/>
      <c r="BP38" s="1316"/>
      <c r="BQ38" s="1316"/>
      <c r="BR38" s="1316"/>
      <c r="BS38" s="1316"/>
      <c r="BT38" s="1316"/>
      <c r="BU38" s="1316"/>
      <c r="BV38" s="1316"/>
      <c r="BW38" s="1316"/>
      <c r="BX38" s="1316"/>
      <c r="BY38" s="1316"/>
      <c r="BZ38" s="1316"/>
      <c r="CA38" s="1316"/>
      <c r="CB38" s="1316"/>
      <c r="CC38" s="1316"/>
      <c r="CD38" s="1316"/>
      <c r="CE38" s="1316"/>
      <c r="CF38" s="1316"/>
      <c r="CG38" s="1316"/>
      <c r="CH38" s="1316"/>
      <c r="CI38" s="1316"/>
      <c r="CJ38" s="1316"/>
      <c r="CK38" s="1316"/>
      <c r="CL38" s="1316"/>
      <c r="CM38" s="1316"/>
      <c r="CN38" s="1316"/>
      <c r="CO38" s="1316"/>
      <c r="CP38" s="1315"/>
    </row>
    <row r="39" spans="2:94" ht="17.649999999999999" customHeight="1" x14ac:dyDescent="0.2">
      <c r="B39" s="1527"/>
      <c r="C39" s="1320"/>
      <c r="D39" s="1318"/>
      <c r="E39" s="1318" t="s">
        <v>816</v>
      </c>
      <c r="F39" s="1318" t="s">
        <v>844</v>
      </c>
      <c r="G39" s="1318"/>
      <c r="H39" s="1318" t="s">
        <v>818</v>
      </c>
      <c r="I39" s="1321"/>
      <c r="J39" s="1317"/>
      <c r="K39" s="1317"/>
      <c r="L39" s="1317"/>
      <c r="M39" s="1317"/>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316"/>
      <c r="AJ39" s="1316"/>
      <c r="AK39" s="1316"/>
      <c r="AL39" s="1316"/>
      <c r="AM39" s="1316"/>
      <c r="AN39" s="1316"/>
      <c r="AO39" s="1316"/>
      <c r="AP39" s="1316"/>
      <c r="AQ39" s="1316"/>
      <c r="AR39" s="1316"/>
      <c r="AS39" s="1316"/>
      <c r="AT39" s="1316"/>
      <c r="AU39" s="1316"/>
      <c r="AV39" s="1316"/>
      <c r="AW39" s="1316"/>
      <c r="AX39" s="1316"/>
      <c r="AY39" s="1316"/>
      <c r="AZ39" s="1316"/>
      <c r="BA39" s="1316"/>
      <c r="BB39" s="1316"/>
      <c r="BC39" s="1316"/>
      <c r="BD39" s="1316"/>
      <c r="BE39" s="1316"/>
      <c r="BF39" s="1316"/>
      <c r="BG39" s="1316"/>
      <c r="BH39" s="1316"/>
      <c r="BI39" s="1316"/>
      <c r="BJ39" s="1316"/>
      <c r="BK39" s="1316"/>
      <c r="BL39" s="1316"/>
      <c r="BM39" s="1316"/>
      <c r="BN39" s="1316"/>
      <c r="BO39" s="1316"/>
      <c r="BP39" s="1316"/>
      <c r="BQ39" s="1316"/>
      <c r="BR39" s="1316"/>
      <c r="BS39" s="1316"/>
      <c r="BT39" s="1316"/>
      <c r="BU39" s="1316"/>
      <c r="BV39" s="1316"/>
      <c r="BW39" s="1316"/>
      <c r="BX39" s="1316"/>
      <c r="BY39" s="1316"/>
      <c r="BZ39" s="1316"/>
      <c r="CA39" s="1316"/>
      <c r="CB39" s="1316"/>
      <c r="CC39" s="1316"/>
      <c r="CD39" s="1316"/>
      <c r="CE39" s="1316"/>
      <c r="CF39" s="1316"/>
      <c r="CG39" s="1316"/>
      <c r="CH39" s="1316"/>
      <c r="CI39" s="1316"/>
      <c r="CJ39" s="1316"/>
      <c r="CK39" s="1316"/>
      <c r="CL39" s="1316"/>
      <c r="CM39" s="1316"/>
      <c r="CN39" s="1316"/>
      <c r="CO39" s="1316"/>
      <c r="CP39" s="1315"/>
    </row>
    <row r="40" spans="2:94" ht="17.649999999999999" customHeight="1" x14ac:dyDescent="0.2">
      <c r="B40" s="1527"/>
      <c r="C40" s="1320"/>
      <c r="D40" s="1318"/>
      <c r="E40" s="1318" t="s">
        <v>816</v>
      </c>
      <c r="F40" s="1318" t="s">
        <v>845</v>
      </c>
      <c r="G40" s="1318"/>
      <c r="H40" s="1318" t="s">
        <v>818</v>
      </c>
      <c r="I40" s="1321"/>
      <c r="J40" s="1317"/>
      <c r="K40" s="1317"/>
      <c r="L40" s="1317"/>
      <c r="M40" s="1317"/>
      <c r="N40" s="1316"/>
      <c r="O40" s="1316"/>
      <c r="P40" s="1316"/>
      <c r="Q40" s="1316"/>
      <c r="R40" s="1316"/>
      <c r="S40" s="1316"/>
      <c r="T40" s="1316"/>
      <c r="U40" s="1316"/>
      <c r="V40" s="1316"/>
      <c r="W40" s="1316"/>
      <c r="X40" s="1316"/>
      <c r="Y40" s="1316"/>
      <c r="Z40" s="1316"/>
      <c r="AA40" s="1316"/>
      <c r="AB40" s="1316"/>
      <c r="AC40" s="1316"/>
      <c r="AD40" s="1316"/>
      <c r="AE40" s="1316"/>
      <c r="AF40" s="1316"/>
      <c r="AG40" s="1316"/>
      <c r="AH40" s="1316"/>
      <c r="AI40" s="1316"/>
      <c r="AJ40" s="1316"/>
      <c r="AK40" s="1316"/>
      <c r="AL40" s="1316"/>
      <c r="AM40" s="1316"/>
      <c r="AN40" s="1316"/>
      <c r="AO40" s="1316"/>
      <c r="AP40" s="1316"/>
      <c r="AQ40" s="1316"/>
      <c r="AR40" s="1316"/>
      <c r="AS40" s="1316"/>
      <c r="AT40" s="1316"/>
      <c r="AU40" s="1316"/>
      <c r="AV40" s="1316"/>
      <c r="AW40" s="1316"/>
      <c r="AX40" s="1316"/>
      <c r="AY40" s="1316"/>
      <c r="AZ40" s="1316"/>
      <c r="BA40" s="1316"/>
      <c r="BB40" s="1316"/>
      <c r="BC40" s="1316"/>
      <c r="BD40" s="1316"/>
      <c r="BE40" s="1316"/>
      <c r="BF40" s="1316"/>
      <c r="BG40" s="1316"/>
      <c r="BH40" s="1316"/>
      <c r="BI40" s="1316"/>
      <c r="BJ40" s="1316"/>
      <c r="BK40" s="1316"/>
      <c r="BL40" s="1316"/>
      <c r="BM40" s="1316"/>
      <c r="BN40" s="1316"/>
      <c r="BO40" s="1316"/>
      <c r="BP40" s="1316"/>
      <c r="BQ40" s="1316"/>
      <c r="BR40" s="1316"/>
      <c r="BS40" s="1316"/>
      <c r="BT40" s="1316"/>
      <c r="BU40" s="1316"/>
      <c r="BV40" s="1316"/>
      <c r="BW40" s="1316"/>
      <c r="BX40" s="1316"/>
      <c r="BY40" s="1316"/>
      <c r="BZ40" s="1316"/>
      <c r="CA40" s="1316"/>
      <c r="CB40" s="1316"/>
      <c r="CC40" s="1316"/>
      <c r="CD40" s="1316"/>
      <c r="CE40" s="1316"/>
      <c r="CF40" s="1316"/>
      <c r="CG40" s="1316"/>
      <c r="CH40" s="1316"/>
      <c r="CI40" s="1316"/>
      <c r="CJ40" s="1316"/>
      <c r="CK40" s="1316"/>
      <c r="CL40" s="1316"/>
      <c r="CM40" s="1316"/>
      <c r="CN40" s="1316"/>
      <c r="CO40" s="1316"/>
      <c r="CP40" s="1315"/>
    </row>
    <row r="41" spans="2:94" ht="17.649999999999999" customHeight="1" x14ac:dyDescent="0.2">
      <c r="B41" s="1527"/>
      <c r="C41" s="1320"/>
      <c r="D41" s="1318"/>
      <c r="E41" s="1318" t="s">
        <v>816</v>
      </c>
      <c r="F41" s="1318" t="s">
        <v>846</v>
      </c>
      <c r="G41" s="1318"/>
      <c r="H41" s="1318" t="s">
        <v>818</v>
      </c>
      <c r="I41" s="1321"/>
      <c r="J41" s="1317"/>
      <c r="K41" s="1317"/>
      <c r="L41" s="1317"/>
      <c r="M41" s="1317"/>
      <c r="N41" s="1316"/>
      <c r="O41" s="1316"/>
      <c r="P41" s="1316"/>
      <c r="Q41" s="1316"/>
      <c r="R41" s="1316"/>
      <c r="S41" s="1316"/>
      <c r="T41" s="1316"/>
      <c r="U41" s="1316"/>
      <c r="V41" s="1316"/>
      <c r="W41" s="1316"/>
      <c r="X41" s="1316"/>
      <c r="Y41" s="1316"/>
      <c r="Z41" s="1316"/>
      <c r="AA41" s="1316"/>
      <c r="AB41" s="1316"/>
      <c r="AC41" s="1316"/>
      <c r="AD41" s="1316"/>
      <c r="AE41" s="1316"/>
      <c r="AF41" s="1316"/>
      <c r="AG41" s="1316"/>
      <c r="AH41" s="1316"/>
      <c r="AI41" s="1316"/>
      <c r="AJ41" s="1316"/>
      <c r="AK41" s="1316"/>
      <c r="AL41" s="1316"/>
      <c r="AM41" s="1316"/>
      <c r="AN41" s="1316"/>
      <c r="AO41" s="1316"/>
      <c r="AP41" s="1316"/>
      <c r="AQ41" s="1316"/>
      <c r="AR41" s="1316"/>
      <c r="AS41" s="1316"/>
      <c r="AT41" s="1316"/>
      <c r="AU41" s="1316"/>
      <c r="AV41" s="1316"/>
      <c r="AW41" s="1316"/>
      <c r="AX41" s="1316"/>
      <c r="AY41" s="1316"/>
      <c r="AZ41" s="1316"/>
      <c r="BA41" s="1316"/>
      <c r="BB41" s="1316"/>
      <c r="BC41" s="1316"/>
      <c r="BD41" s="1316"/>
      <c r="BE41" s="1316"/>
      <c r="BF41" s="1316"/>
      <c r="BG41" s="1316"/>
      <c r="BH41" s="1316"/>
      <c r="BI41" s="1316"/>
      <c r="BJ41" s="1316"/>
      <c r="BK41" s="1316"/>
      <c r="BL41" s="1316"/>
      <c r="BM41" s="1316"/>
      <c r="BN41" s="1316"/>
      <c r="BO41" s="1316"/>
      <c r="BP41" s="1316"/>
      <c r="BQ41" s="1316"/>
      <c r="BR41" s="1316"/>
      <c r="BS41" s="1316"/>
      <c r="BT41" s="1316"/>
      <c r="BU41" s="1316"/>
      <c r="BV41" s="1316"/>
      <c r="BW41" s="1316"/>
      <c r="BX41" s="1316"/>
      <c r="BY41" s="1316"/>
      <c r="BZ41" s="1316"/>
      <c r="CA41" s="1316"/>
      <c r="CB41" s="1316"/>
      <c r="CC41" s="1316"/>
      <c r="CD41" s="1316"/>
      <c r="CE41" s="1316"/>
      <c r="CF41" s="1316"/>
      <c r="CG41" s="1316"/>
      <c r="CH41" s="1316"/>
      <c r="CI41" s="1316"/>
      <c r="CJ41" s="1316"/>
      <c r="CK41" s="1316"/>
      <c r="CL41" s="1316"/>
      <c r="CM41" s="1316"/>
      <c r="CN41" s="1316"/>
      <c r="CO41" s="1316"/>
      <c r="CP41" s="1315"/>
    </row>
    <row r="42" spans="2:94" ht="17.649999999999999" customHeight="1" x14ac:dyDescent="0.2">
      <c r="B42" s="1527"/>
      <c r="C42" s="1320"/>
      <c r="D42" s="1318"/>
      <c r="E42" s="1318" t="s">
        <v>816</v>
      </c>
      <c r="F42" s="1318" t="s">
        <v>847</v>
      </c>
      <c r="G42" s="1318"/>
      <c r="H42" s="1318" t="s">
        <v>818</v>
      </c>
      <c r="I42" s="1321"/>
      <c r="J42" s="1317"/>
      <c r="K42" s="1317"/>
      <c r="L42" s="1317"/>
      <c r="M42" s="1317"/>
      <c r="N42" s="1316"/>
      <c r="O42" s="1316"/>
      <c r="P42" s="1316"/>
      <c r="Q42" s="1316"/>
      <c r="R42" s="1316"/>
      <c r="S42" s="1316"/>
      <c r="T42" s="1316"/>
      <c r="U42" s="1316"/>
      <c r="V42" s="1316"/>
      <c r="W42" s="1316"/>
      <c r="X42" s="1316"/>
      <c r="Y42" s="1316"/>
      <c r="Z42" s="1316"/>
      <c r="AA42" s="1316"/>
      <c r="AB42" s="1316"/>
      <c r="AC42" s="1316"/>
      <c r="AD42" s="1316"/>
      <c r="AE42" s="1316"/>
      <c r="AF42" s="1316"/>
      <c r="AG42" s="1316"/>
      <c r="AH42" s="1316"/>
      <c r="AI42" s="1316"/>
      <c r="AJ42" s="1316"/>
      <c r="AK42" s="1316"/>
      <c r="AL42" s="1316"/>
      <c r="AM42" s="1316"/>
      <c r="AN42" s="1316"/>
      <c r="AO42" s="1316"/>
      <c r="AP42" s="1316"/>
      <c r="AQ42" s="1316"/>
      <c r="AR42" s="1316"/>
      <c r="AS42" s="1316"/>
      <c r="AT42" s="1316"/>
      <c r="AU42" s="1316"/>
      <c r="AV42" s="1316"/>
      <c r="AW42" s="1316"/>
      <c r="AX42" s="1316"/>
      <c r="AY42" s="1316"/>
      <c r="AZ42" s="1316"/>
      <c r="BA42" s="1316"/>
      <c r="BB42" s="1316"/>
      <c r="BC42" s="1316"/>
      <c r="BD42" s="1316"/>
      <c r="BE42" s="1316"/>
      <c r="BF42" s="1316"/>
      <c r="BG42" s="1316"/>
      <c r="BH42" s="1316"/>
      <c r="BI42" s="1316"/>
      <c r="BJ42" s="1316"/>
      <c r="BK42" s="1316"/>
      <c r="BL42" s="1316"/>
      <c r="BM42" s="1316"/>
      <c r="BN42" s="1316"/>
      <c r="BO42" s="1316"/>
      <c r="BP42" s="1316"/>
      <c r="BQ42" s="1316"/>
      <c r="BR42" s="1316"/>
      <c r="BS42" s="1316"/>
      <c r="BT42" s="1316"/>
      <c r="BU42" s="1316"/>
      <c r="BV42" s="1316"/>
      <c r="BW42" s="1316"/>
      <c r="BX42" s="1316"/>
      <c r="BY42" s="1316"/>
      <c r="BZ42" s="1316"/>
      <c r="CA42" s="1316"/>
      <c r="CB42" s="1316"/>
      <c r="CC42" s="1316"/>
      <c r="CD42" s="1316"/>
      <c r="CE42" s="1316"/>
      <c r="CF42" s="1316"/>
      <c r="CG42" s="1316"/>
      <c r="CH42" s="1316"/>
      <c r="CI42" s="1316"/>
      <c r="CJ42" s="1316"/>
      <c r="CK42" s="1316"/>
      <c r="CL42" s="1316"/>
      <c r="CM42" s="1316"/>
      <c r="CN42" s="1316"/>
      <c r="CO42" s="1316"/>
      <c r="CP42" s="1315"/>
    </row>
    <row r="43" spans="2:94" ht="17.649999999999999" customHeight="1" x14ac:dyDescent="0.2">
      <c r="B43" s="1527"/>
      <c r="C43" s="1320"/>
      <c r="D43" s="1318"/>
      <c r="E43" s="1318" t="s">
        <v>816</v>
      </c>
      <c r="F43" s="1318" t="s">
        <v>848</v>
      </c>
      <c r="G43" s="1318"/>
      <c r="H43" s="1318" t="s">
        <v>818</v>
      </c>
      <c r="I43" s="1321"/>
      <c r="J43" s="1317"/>
      <c r="K43" s="1317"/>
      <c r="L43" s="1317"/>
      <c r="M43" s="1317"/>
      <c r="N43" s="1316"/>
      <c r="O43" s="1316"/>
      <c r="P43" s="1316"/>
      <c r="Q43" s="1316"/>
      <c r="R43" s="1316"/>
      <c r="S43" s="1316"/>
      <c r="T43" s="1316"/>
      <c r="U43" s="1316"/>
      <c r="V43" s="1316"/>
      <c r="W43" s="1316"/>
      <c r="X43" s="1316"/>
      <c r="Y43" s="1316"/>
      <c r="Z43" s="1316"/>
      <c r="AA43" s="1316"/>
      <c r="AB43" s="1316"/>
      <c r="AC43" s="1316"/>
      <c r="AD43" s="1316"/>
      <c r="AE43" s="1316"/>
      <c r="AF43" s="1316"/>
      <c r="AG43" s="1316"/>
      <c r="AH43" s="1316"/>
      <c r="AI43" s="1316"/>
      <c r="AJ43" s="1316"/>
      <c r="AK43" s="1316"/>
      <c r="AL43" s="1316"/>
      <c r="AM43" s="1316"/>
      <c r="AN43" s="1316"/>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5"/>
    </row>
    <row r="44" spans="2:94" ht="17.649999999999999" customHeight="1" x14ac:dyDescent="0.2">
      <c r="B44" s="1527"/>
      <c r="C44" s="1320"/>
      <c r="D44" s="1318"/>
      <c r="E44" s="1318" t="s">
        <v>816</v>
      </c>
      <c r="F44" s="1318" t="s">
        <v>849</v>
      </c>
      <c r="G44" s="1318"/>
      <c r="H44" s="1318" t="s">
        <v>818</v>
      </c>
      <c r="I44" s="1321"/>
      <c r="J44" s="1317"/>
      <c r="K44" s="1317"/>
      <c r="L44" s="1317"/>
      <c r="M44" s="1317"/>
      <c r="N44" s="1316"/>
      <c r="O44" s="1316"/>
      <c r="P44" s="1316"/>
      <c r="Q44" s="1316"/>
      <c r="R44" s="1316"/>
      <c r="S44" s="1316"/>
      <c r="T44" s="1316"/>
      <c r="U44" s="1316"/>
      <c r="V44" s="1316"/>
      <c r="W44" s="1316"/>
      <c r="X44" s="1316"/>
      <c r="Y44" s="1316"/>
      <c r="Z44" s="1316"/>
      <c r="AA44" s="1316"/>
      <c r="AB44" s="1316"/>
      <c r="AC44" s="1316"/>
      <c r="AD44" s="1316"/>
      <c r="AE44" s="1316"/>
      <c r="AF44" s="1316"/>
      <c r="AG44" s="1316"/>
      <c r="AH44" s="1316"/>
      <c r="AI44" s="1316"/>
      <c r="AJ44" s="1316"/>
      <c r="AK44" s="1316"/>
      <c r="AL44" s="1316"/>
      <c r="AM44" s="1316"/>
      <c r="AN44" s="1316"/>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5"/>
    </row>
    <row r="45" spans="2:94" ht="17.649999999999999" customHeight="1" x14ac:dyDescent="0.2">
      <c r="B45" s="1527"/>
      <c r="C45" s="1320"/>
      <c r="D45" s="1318"/>
      <c r="E45" s="1318" t="s">
        <v>816</v>
      </c>
      <c r="F45" s="1318" t="s">
        <v>850</v>
      </c>
      <c r="G45" s="1318"/>
      <c r="H45" s="1318" t="s">
        <v>818</v>
      </c>
      <c r="I45" s="1321"/>
      <c r="J45" s="1317"/>
      <c r="K45" s="1317"/>
      <c r="L45" s="1317"/>
      <c r="M45" s="1317"/>
      <c r="N45" s="1316"/>
      <c r="O45" s="1316"/>
      <c r="P45" s="1316"/>
      <c r="Q45" s="1316"/>
      <c r="R45" s="1316"/>
      <c r="S45" s="1316"/>
      <c r="T45" s="1316"/>
      <c r="U45" s="1316"/>
      <c r="V45" s="1316"/>
      <c r="W45" s="1316"/>
      <c r="X45" s="1316"/>
      <c r="Y45" s="1316"/>
      <c r="Z45" s="1316"/>
      <c r="AA45" s="1316"/>
      <c r="AB45" s="1316"/>
      <c r="AC45" s="1316"/>
      <c r="AD45" s="1316"/>
      <c r="AE45" s="1316"/>
      <c r="AF45" s="1316"/>
      <c r="AG45" s="1316"/>
      <c r="AH45" s="1316"/>
      <c r="AI45" s="1316"/>
      <c r="AJ45" s="1316"/>
      <c r="AK45" s="1316"/>
      <c r="AL45" s="1316"/>
      <c r="AM45" s="1316"/>
      <c r="AN45" s="1316"/>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5"/>
    </row>
    <row r="46" spans="2:94" ht="17.649999999999999" customHeight="1" x14ac:dyDescent="0.2">
      <c r="B46" s="1527"/>
      <c r="C46" s="1320"/>
      <c r="D46" s="1318"/>
      <c r="E46" s="1318" t="s">
        <v>816</v>
      </c>
      <c r="F46" s="1318" t="s">
        <v>851</v>
      </c>
      <c r="G46" s="1318"/>
      <c r="H46" s="1318" t="s">
        <v>818</v>
      </c>
      <c r="I46" s="1321"/>
      <c r="J46" s="1317"/>
      <c r="K46" s="1317"/>
      <c r="L46" s="1317"/>
      <c r="M46" s="1317"/>
      <c r="N46" s="1316"/>
      <c r="O46" s="1316"/>
      <c r="P46" s="1316"/>
      <c r="Q46" s="1316"/>
      <c r="R46" s="1316"/>
      <c r="S46" s="1316"/>
      <c r="T46" s="1316"/>
      <c r="U46" s="1316"/>
      <c r="V46" s="1316"/>
      <c r="W46" s="1316"/>
      <c r="X46" s="1316"/>
      <c r="Y46" s="1316"/>
      <c r="Z46" s="1316"/>
      <c r="AA46" s="1316"/>
      <c r="AB46" s="1316"/>
      <c r="AC46" s="1316"/>
      <c r="AD46" s="1316"/>
      <c r="AE46" s="1316"/>
      <c r="AF46" s="1316"/>
      <c r="AG46" s="1316"/>
      <c r="AH46" s="1316"/>
      <c r="AI46" s="1316"/>
      <c r="AJ46" s="1316"/>
      <c r="AK46" s="1316"/>
      <c r="AL46" s="1316"/>
      <c r="AM46" s="1316"/>
      <c r="AN46" s="1316"/>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5"/>
    </row>
    <row r="47" spans="2:94" ht="17.649999999999999" customHeight="1" x14ac:dyDescent="0.2">
      <c r="B47" s="1527"/>
      <c r="C47" s="1320"/>
      <c r="D47" s="1318"/>
      <c r="E47" s="1318" t="s">
        <v>816</v>
      </c>
      <c r="F47" s="1318" t="s">
        <v>852</v>
      </c>
      <c r="G47" s="1318"/>
      <c r="H47" s="1318" t="s">
        <v>818</v>
      </c>
      <c r="I47" s="1317"/>
      <c r="J47" s="1317"/>
      <c r="K47" s="1317"/>
      <c r="L47" s="1317"/>
      <c r="M47" s="1317"/>
      <c r="N47" s="1316"/>
      <c r="O47" s="1316"/>
      <c r="P47" s="1316"/>
      <c r="Q47" s="1316"/>
      <c r="R47" s="1316"/>
      <c r="S47" s="1316"/>
      <c r="T47" s="1316"/>
      <c r="U47" s="1316"/>
      <c r="V47" s="1316"/>
      <c r="W47" s="1316"/>
      <c r="X47" s="1316"/>
      <c r="Y47" s="1316"/>
      <c r="Z47" s="1316"/>
      <c r="AA47" s="1316"/>
      <c r="AB47" s="1316"/>
      <c r="AC47" s="1316"/>
      <c r="AD47" s="1316"/>
      <c r="AE47" s="1316"/>
      <c r="AF47" s="1316"/>
      <c r="AG47" s="1316"/>
      <c r="AH47" s="1316"/>
      <c r="AI47" s="1316"/>
      <c r="AJ47" s="1316"/>
      <c r="AK47" s="1316"/>
      <c r="AL47" s="1316"/>
      <c r="AM47" s="1316"/>
      <c r="AN47" s="1316"/>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5"/>
    </row>
    <row r="48" spans="2:94" ht="17.649999999999999" customHeight="1" x14ac:dyDescent="0.2">
      <c r="B48" s="1527"/>
      <c r="C48" s="1320"/>
      <c r="D48" s="1318"/>
      <c r="E48" s="1318" t="s">
        <v>816</v>
      </c>
      <c r="F48" s="1318" t="s">
        <v>853</v>
      </c>
      <c r="G48" s="1318"/>
      <c r="H48" s="1318" t="s">
        <v>818</v>
      </c>
      <c r="I48" s="1317"/>
      <c r="J48" s="1317"/>
      <c r="K48" s="1317"/>
      <c r="L48" s="1317"/>
      <c r="M48" s="1317"/>
      <c r="N48" s="1316"/>
      <c r="O48" s="1316"/>
      <c r="P48" s="1316"/>
      <c r="Q48" s="1316"/>
      <c r="R48" s="1316"/>
      <c r="S48" s="1316"/>
      <c r="T48" s="1316"/>
      <c r="U48" s="1316"/>
      <c r="V48" s="1316"/>
      <c r="W48" s="1316"/>
      <c r="X48" s="1316"/>
      <c r="Y48" s="1316"/>
      <c r="Z48" s="1316"/>
      <c r="AA48" s="1316"/>
      <c r="AB48" s="1316"/>
      <c r="AC48" s="1316"/>
      <c r="AD48" s="1316"/>
      <c r="AE48" s="1316"/>
      <c r="AF48" s="1316"/>
      <c r="AG48" s="1316"/>
      <c r="AH48" s="1316"/>
      <c r="AI48" s="1316"/>
      <c r="AJ48" s="1316"/>
      <c r="AK48" s="1316"/>
      <c r="AL48" s="1316"/>
      <c r="AM48" s="1316"/>
      <c r="AN48" s="1316"/>
      <c r="AO48" s="1316"/>
      <c r="AP48" s="1316"/>
      <c r="AQ48" s="1316"/>
      <c r="AR48" s="1316"/>
      <c r="AS48" s="1316"/>
      <c r="AT48" s="1316"/>
      <c r="AU48" s="1316"/>
      <c r="AV48" s="1316"/>
      <c r="AW48" s="1316"/>
      <c r="AX48" s="1316"/>
      <c r="AY48" s="1316"/>
      <c r="AZ48" s="1316"/>
      <c r="BA48" s="1316"/>
      <c r="BB48" s="1316"/>
      <c r="BC48" s="1316"/>
      <c r="BD48" s="1316"/>
      <c r="BE48" s="1316"/>
      <c r="BF48" s="1316"/>
      <c r="BG48" s="1316"/>
      <c r="BH48" s="1316"/>
      <c r="BI48" s="1316"/>
      <c r="BJ48" s="1316"/>
      <c r="BK48" s="1316"/>
      <c r="BL48" s="1316"/>
      <c r="BM48" s="1316"/>
      <c r="BN48" s="1316"/>
      <c r="BO48" s="1316"/>
      <c r="BP48" s="1316"/>
      <c r="BQ48" s="1316"/>
      <c r="BR48" s="1316"/>
      <c r="BS48" s="1316"/>
      <c r="BT48" s="1316"/>
      <c r="BU48" s="1316"/>
      <c r="BV48" s="1316"/>
      <c r="BW48" s="1316"/>
      <c r="BX48" s="1316"/>
      <c r="BY48" s="1316"/>
      <c r="BZ48" s="1316"/>
      <c r="CA48" s="1316"/>
      <c r="CB48" s="1316"/>
      <c r="CC48" s="1316"/>
      <c r="CD48" s="1316"/>
      <c r="CE48" s="1316"/>
      <c r="CF48" s="1316"/>
      <c r="CG48" s="1316"/>
      <c r="CH48" s="1316"/>
      <c r="CI48" s="1316"/>
      <c r="CJ48" s="1316"/>
      <c r="CK48" s="1316"/>
      <c r="CL48" s="1316"/>
      <c r="CM48" s="1316"/>
      <c r="CN48" s="1316"/>
      <c r="CO48" s="1316"/>
      <c r="CP48" s="1315"/>
    </row>
    <row r="49" spans="2:94" ht="17.649999999999999" customHeight="1" x14ac:dyDescent="0.2">
      <c r="B49" s="1527"/>
      <c r="C49" s="1320"/>
      <c r="D49" s="1318"/>
      <c r="E49" s="1318" t="s">
        <v>816</v>
      </c>
      <c r="F49" s="1318" t="s">
        <v>854</v>
      </c>
      <c r="G49" s="1318"/>
      <c r="H49" s="1318" t="s">
        <v>818</v>
      </c>
      <c r="I49" s="1317"/>
      <c r="J49" s="1317"/>
      <c r="K49" s="1317"/>
      <c r="L49" s="1317"/>
      <c r="M49" s="1317"/>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1316"/>
      <c r="AM49" s="1316"/>
      <c r="AN49" s="1316"/>
      <c r="AO49" s="1316"/>
      <c r="AP49" s="1316"/>
      <c r="AQ49" s="1316"/>
      <c r="AR49" s="1316"/>
      <c r="AS49" s="1316"/>
      <c r="AT49" s="1316"/>
      <c r="AU49" s="1316"/>
      <c r="AV49" s="1316"/>
      <c r="AW49" s="1316"/>
      <c r="AX49" s="1316"/>
      <c r="AY49" s="1316"/>
      <c r="AZ49" s="1316"/>
      <c r="BA49" s="1316"/>
      <c r="BB49" s="1316"/>
      <c r="BC49" s="1316"/>
      <c r="BD49" s="1316"/>
      <c r="BE49" s="1316"/>
      <c r="BF49" s="1316"/>
      <c r="BG49" s="1316"/>
      <c r="BH49" s="1316"/>
      <c r="BI49" s="1316"/>
      <c r="BJ49" s="1316"/>
      <c r="BK49" s="1316"/>
      <c r="BL49" s="1316"/>
      <c r="BM49" s="1316"/>
      <c r="BN49" s="1316"/>
      <c r="BO49" s="1316"/>
      <c r="BP49" s="1316"/>
      <c r="BQ49" s="1316"/>
      <c r="BR49" s="1316"/>
      <c r="BS49" s="1316"/>
      <c r="BT49" s="1316"/>
      <c r="BU49" s="1316"/>
      <c r="BV49" s="1316"/>
      <c r="BW49" s="1316"/>
      <c r="BX49" s="1316"/>
      <c r="BY49" s="1316"/>
      <c r="BZ49" s="1316"/>
      <c r="CA49" s="1316"/>
      <c r="CB49" s="1316"/>
      <c r="CC49" s="1316"/>
      <c r="CD49" s="1316"/>
      <c r="CE49" s="1316"/>
      <c r="CF49" s="1316"/>
      <c r="CG49" s="1316"/>
      <c r="CH49" s="1316"/>
      <c r="CI49" s="1316"/>
      <c r="CJ49" s="1316"/>
      <c r="CK49" s="1316"/>
      <c r="CL49" s="1316"/>
      <c r="CM49" s="1316"/>
      <c r="CN49" s="1316"/>
      <c r="CO49" s="1316"/>
      <c r="CP49" s="1315"/>
    </row>
    <row r="50" spans="2:94" ht="17.649999999999999" customHeight="1" x14ac:dyDescent="0.2">
      <c r="B50" s="1527"/>
      <c r="C50" s="1320"/>
      <c r="D50" s="1318"/>
      <c r="E50" s="1318" t="s">
        <v>816</v>
      </c>
      <c r="F50" s="1318" t="s">
        <v>855</v>
      </c>
      <c r="G50" s="1318"/>
      <c r="H50" s="1318" t="s">
        <v>818</v>
      </c>
      <c r="I50" s="1317"/>
      <c r="J50" s="1317"/>
      <c r="K50" s="1317"/>
      <c r="L50" s="1317"/>
      <c r="M50" s="1317"/>
      <c r="N50" s="1316"/>
      <c r="O50" s="1316"/>
      <c r="P50" s="1316"/>
      <c r="Q50" s="1316"/>
      <c r="R50" s="1316"/>
      <c r="S50" s="1316"/>
      <c r="T50" s="1316"/>
      <c r="U50" s="1316"/>
      <c r="V50" s="1316"/>
      <c r="W50" s="1316"/>
      <c r="X50" s="1316"/>
      <c r="Y50" s="1316"/>
      <c r="Z50" s="1316"/>
      <c r="AA50" s="1316"/>
      <c r="AB50" s="1316"/>
      <c r="AC50" s="1316"/>
      <c r="AD50" s="1316"/>
      <c r="AE50" s="1316"/>
      <c r="AF50" s="1316"/>
      <c r="AG50" s="1316"/>
      <c r="AH50" s="1316"/>
      <c r="AI50" s="1316"/>
      <c r="AJ50" s="1316"/>
      <c r="AK50" s="1316"/>
      <c r="AL50" s="1316"/>
      <c r="AM50" s="1316"/>
      <c r="AN50" s="1316"/>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6"/>
      <c r="BP50" s="1316"/>
      <c r="BQ50" s="1316"/>
      <c r="BR50" s="1316"/>
      <c r="BS50" s="1316"/>
      <c r="BT50" s="1316"/>
      <c r="BU50" s="1316"/>
      <c r="BV50" s="1316"/>
      <c r="BW50" s="1316"/>
      <c r="BX50" s="1316"/>
      <c r="BY50" s="1316"/>
      <c r="BZ50" s="1316"/>
      <c r="CA50" s="1316"/>
      <c r="CB50" s="1316"/>
      <c r="CC50" s="1316"/>
      <c r="CD50" s="1316"/>
      <c r="CE50" s="1316"/>
      <c r="CF50" s="1316"/>
      <c r="CG50" s="1316"/>
      <c r="CH50" s="1316"/>
      <c r="CI50" s="1316"/>
      <c r="CJ50" s="1316"/>
      <c r="CK50" s="1316"/>
      <c r="CL50" s="1316"/>
      <c r="CM50" s="1316"/>
      <c r="CN50" s="1316"/>
      <c r="CO50" s="1316"/>
      <c r="CP50" s="1315"/>
    </row>
    <row r="51" spans="2:94" ht="17.649999999999999" customHeight="1" x14ac:dyDescent="0.2">
      <c r="B51" s="1527"/>
      <c r="C51" s="1320"/>
      <c r="D51" s="1318"/>
      <c r="E51" s="1318" t="s">
        <v>816</v>
      </c>
      <c r="F51" s="1318" t="s">
        <v>856</v>
      </c>
      <c r="G51" s="1318"/>
      <c r="H51" s="1318" t="s">
        <v>818</v>
      </c>
      <c r="I51" s="1317"/>
      <c r="J51" s="1317"/>
      <c r="K51" s="1317"/>
      <c r="L51" s="1317"/>
      <c r="M51" s="1317"/>
      <c r="N51" s="1316"/>
      <c r="O51" s="1316"/>
      <c r="P51" s="1316"/>
      <c r="Q51" s="1316"/>
      <c r="R51" s="1316"/>
      <c r="S51" s="1316"/>
      <c r="T51" s="1316"/>
      <c r="U51" s="1316"/>
      <c r="V51" s="1316"/>
      <c r="W51" s="1316"/>
      <c r="X51" s="1316"/>
      <c r="Y51" s="1316"/>
      <c r="Z51" s="1316"/>
      <c r="AA51" s="1316"/>
      <c r="AB51" s="1316"/>
      <c r="AC51" s="1316"/>
      <c r="AD51" s="1316"/>
      <c r="AE51" s="1316"/>
      <c r="AF51" s="1316"/>
      <c r="AG51" s="1316"/>
      <c r="AH51" s="1316"/>
      <c r="AI51" s="1316"/>
      <c r="AJ51" s="1316"/>
      <c r="AK51" s="1316"/>
      <c r="AL51" s="1316"/>
      <c r="AM51" s="1316"/>
      <c r="AN51" s="1316"/>
      <c r="AO51" s="1316"/>
      <c r="AP51" s="1316"/>
      <c r="AQ51" s="1316"/>
      <c r="AR51" s="1316"/>
      <c r="AS51" s="1316"/>
      <c r="AT51" s="1316"/>
      <c r="AU51" s="1316"/>
      <c r="AV51" s="1316"/>
      <c r="AW51" s="1316"/>
      <c r="AX51" s="1316"/>
      <c r="AY51" s="1316"/>
      <c r="AZ51" s="1316"/>
      <c r="BA51" s="1316"/>
      <c r="BB51" s="1316"/>
      <c r="BC51" s="1316"/>
      <c r="BD51" s="1316"/>
      <c r="BE51" s="1316"/>
      <c r="BF51" s="1316"/>
      <c r="BG51" s="1316"/>
      <c r="BH51" s="1316"/>
      <c r="BI51" s="1316"/>
      <c r="BJ51" s="1316"/>
      <c r="BK51" s="1316"/>
      <c r="BL51" s="1316"/>
      <c r="BM51" s="1316"/>
      <c r="BN51" s="1316"/>
      <c r="BO51" s="1316"/>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5"/>
    </row>
    <row r="52" spans="2:94" ht="17.649999999999999" customHeight="1" x14ac:dyDescent="0.2">
      <c r="B52" s="1527"/>
      <c r="C52" s="1320"/>
      <c r="D52" s="1318"/>
      <c r="E52" s="1318" t="s">
        <v>816</v>
      </c>
      <c r="F52" s="1318" t="s">
        <v>857</v>
      </c>
      <c r="G52" s="1318"/>
      <c r="H52" s="1318" t="s">
        <v>818</v>
      </c>
      <c r="I52" s="1317"/>
      <c r="J52" s="1317"/>
      <c r="K52" s="1317"/>
      <c r="L52" s="1317"/>
      <c r="M52" s="1317"/>
      <c r="N52" s="1316"/>
      <c r="O52" s="1316"/>
      <c r="P52" s="1316"/>
      <c r="Q52" s="1316"/>
      <c r="R52" s="1316"/>
      <c r="S52" s="1316"/>
      <c r="T52" s="1316"/>
      <c r="U52" s="1316"/>
      <c r="V52" s="1316"/>
      <c r="W52" s="1316"/>
      <c r="X52" s="1316"/>
      <c r="Y52" s="1316"/>
      <c r="Z52" s="1316"/>
      <c r="AA52" s="1316"/>
      <c r="AB52" s="1316"/>
      <c r="AC52" s="1316"/>
      <c r="AD52" s="1316"/>
      <c r="AE52" s="1316"/>
      <c r="AF52" s="1316"/>
      <c r="AG52" s="1316"/>
      <c r="AH52" s="1316"/>
      <c r="AI52" s="1316"/>
      <c r="AJ52" s="1316"/>
      <c r="AK52" s="1316"/>
      <c r="AL52" s="1316"/>
      <c r="AM52" s="131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5"/>
    </row>
    <row r="53" spans="2:94" ht="32.65" customHeight="1" x14ac:dyDescent="0.2">
      <c r="B53" s="1527"/>
      <c r="C53" s="1320"/>
      <c r="D53" s="1318"/>
      <c r="E53" s="1318" t="s">
        <v>858</v>
      </c>
      <c r="F53" s="1318"/>
      <c r="G53" s="1318"/>
      <c r="H53" s="1318"/>
      <c r="I53" s="1317"/>
      <c r="J53" s="1317"/>
      <c r="K53" s="1317"/>
      <c r="L53" s="1317"/>
      <c r="M53" s="1317"/>
      <c r="N53" s="1316"/>
      <c r="O53" s="1316"/>
      <c r="P53" s="1316"/>
      <c r="Q53" s="1316"/>
      <c r="R53" s="1316"/>
      <c r="S53" s="1316"/>
      <c r="T53" s="1316"/>
      <c r="U53" s="1316"/>
      <c r="V53" s="1316"/>
      <c r="W53" s="1316"/>
      <c r="X53" s="1316"/>
      <c r="Y53" s="1316"/>
      <c r="Z53" s="1316"/>
      <c r="AA53" s="1316"/>
      <c r="AB53" s="1316"/>
      <c r="AC53" s="1316"/>
      <c r="AD53" s="1316"/>
      <c r="AE53" s="1316"/>
      <c r="AF53" s="1316"/>
      <c r="AG53" s="1316"/>
      <c r="AH53" s="1316"/>
      <c r="AI53" s="1316"/>
      <c r="AJ53" s="1316"/>
      <c r="AK53" s="1316"/>
      <c r="AL53" s="1316"/>
      <c r="AM53" s="1316"/>
      <c r="AN53" s="1316"/>
      <c r="AO53" s="1316"/>
      <c r="AP53" s="1316"/>
      <c r="AQ53" s="1316"/>
      <c r="AR53" s="1316"/>
      <c r="AS53" s="1316"/>
      <c r="AT53" s="1316"/>
      <c r="AU53" s="1316"/>
      <c r="AV53" s="1316"/>
      <c r="AW53" s="1316"/>
      <c r="AX53" s="1316"/>
      <c r="AY53" s="1316"/>
      <c r="AZ53" s="1316"/>
      <c r="BA53" s="1316"/>
      <c r="BB53" s="1316"/>
      <c r="BC53" s="1316"/>
      <c r="BD53" s="1316"/>
      <c r="BE53" s="1316"/>
      <c r="BF53" s="1316"/>
      <c r="BG53" s="1316"/>
      <c r="BH53" s="1316"/>
      <c r="BI53" s="1316"/>
      <c r="BJ53" s="1316"/>
      <c r="BK53" s="1316"/>
      <c r="BL53" s="1316"/>
      <c r="BM53" s="1316"/>
      <c r="BN53" s="1316"/>
      <c r="BO53" s="1316"/>
      <c r="BP53" s="1316"/>
      <c r="BQ53" s="1316"/>
      <c r="BR53" s="1316"/>
      <c r="BS53" s="1316"/>
      <c r="BT53" s="1316"/>
      <c r="BU53" s="1316"/>
      <c r="BV53" s="1316"/>
      <c r="BW53" s="1316"/>
      <c r="BX53" s="1316"/>
      <c r="BY53" s="1316"/>
      <c r="BZ53" s="1316"/>
      <c r="CA53" s="1316"/>
      <c r="CB53" s="1316"/>
      <c r="CC53" s="1316"/>
      <c r="CD53" s="1316"/>
      <c r="CE53" s="1316"/>
      <c r="CF53" s="1316"/>
      <c r="CG53" s="1316"/>
      <c r="CH53" s="1316"/>
      <c r="CI53" s="1316"/>
      <c r="CJ53" s="1316"/>
      <c r="CK53" s="1316"/>
      <c r="CL53" s="1316"/>
      <c r="CM53" s="1316"/>
      <c r="CN53" s="1316"/>
      <c r="CO53" s="1316"/>
      <c r="CP53" s="1315"/>
    </row>
    <row r="54" spans="2:94" ht="28.5" customHeight="1" x14ac:dyDescent="0.2">
      <c r="B54" s="1527"/>
      <c r="C54" s="1319"/>
      <c r="D54" s="1316"/>
      <c r="E54" s="1318" t="s">
        <v>859</v>
      </c>
      <c r="F54" s="1318"/>
      <c r="G54" s="1316"/>
      <c r="H54" s="1316"/>
      <c r="I54" s="1317"/>
      <c r="J54" s="1317"/>
      <c r="K54" s="1317"/>
      <c r="L54" s="1317"/>
      <c r="M54" s="1317"/>
      <c r="N54" s="1316"/>
      <c r="O54" s="1316"/>
      <c r="P54" s="1316"/>
      <c r="Q54" s="1316"/>
      <c r="R54" s="1316"/>
      <c r="S54" s="1316"/>
      <c r="T54" s="1316"/>
      <c r="U54" s="1316"/>
      <c r="V54" s="1316"/>
      <c r="W54" s="1316"/>
      <c r="X54" s="1316"/>
      <c r="Y54" s="1316"/>
      <c r="Z54" s="1316"/>
      <c r="AA54" s="1316"/>
      <c r="AB54" s="1316"/>
      <c r="AC54" s="1316"/>
      <c r="AD54" s="1316"/>
      <c r="AE54" s="1316"/>
      <c r="AF54" s="1316"/>
      <c r="AG54" s="1316"/>
      <c r="AH54" s="1316"/>
      <c r="AI54" s="1316"/>
      <c r="AJ54" s="1316"/>
      <c r="AK54" s="1316"/>
      <c r="AL54" s="1316"/>
      <c r="AM54" s="131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5"/>
    </row>
    <row r="55" spans="2:94" ht="39.6" customHeight="1" x14ac:dyDescent="0.2">
      <c r="B55" s="1528"/>
      <c r="C55" s="1314"/>
      <c r="D55" s="1311"/>
      <c r="E55" s="1313" t="s">
        <v>860</v>
      </c>
      <c r="F55" s="1313"/>
      <c r="G55" s="1311"/>
      <c r="H55" s="1311"/>
      <c r="I55" s="1312"/>
      <c r="J55" s="1312"/>
      <c r="K55" s="1312"/>
      <c r="L55" s="1312"/>
      <c r="M55" s="1312"/>
      <c r="N55" s="1311"/>
      <c r="O55" s="1311"/>
      <c r="P55" s="1311"/>
      <c r="Q55" s="1311"/>
      <c r="R55" s="1311"/>
      <c r="S55" s="1311"/>
      <c r="T55" s="1311"/>
      <c r="U55" s="1311"/>
      <c r="V55" s="1311"/>
      <c r="W55" s="1311"/>
      <c r="X55" s="1311"/>
      <c r="Y55" s="1311"/>
      <c r="Z55" s="1311"/>
      <c r="AA55" s="1311"/>
      <c r="AB55" s="1311"/>
      <c r="AC55" s="1311"/>
      <c r="AD55" s="1311"/>
      <c r="AE55" s="1311"/>
      <c r="AF55" s="1311"/>
      <c r="AG55" s="1311"/>
      <c r="AH55" s="1311"/>
      <c r="AI55" s="1311"/>
      <c r="AJ55" s="1311"/>
      <c r="AK55" s="1311"/>
      <c r="AL55" s="1311"/>
      <c r="AM55" s="1311"/>
      <c r="AN55" s="1311"/>
      <c r="AO55" s="1311"/>
      <c r="AP55" s="1311"/>
      <c r="AQ55" s="1311"/>
      <c r="AR55" s="1311"/>
      <c r="AS55" s="1311"/>
      <c r="AT55" s="1311"/>
      <c r="AU55" s="1311"/>
      <c r="AV55" s="1311"/>
      <c r="AW55" s="1311"/>
      <c r="AX55" s="1311"/>
      <c r="AY55" s="1311"/>
      <c r="AZ55" s="1311"/>
      <c r="BA55" s="1311"/>
      <c r="BB55" s="1311"/>
      <c r="BC55" s="1311"/>
      <c r="BD55" s="1311"/>
      <c r="BE55" s="1311"/>
      <c r="BF55" s="1311"/>
      <c r="BG55" s="1311"/>
      <c r="BH55" s="1311"/>
      <c r="BI55" s="1311"/>
      <c r="BJ55" s="1311"/>
      <c r="BK55" s="1311"/>
      <c r="BL55" s="1311"/>
      <c r="BM55" s="1311"/>
      <c r="BN55" s="1311"/>
      <c r="BO55" s="1311"/>
      <c r="BP55" s="1311"/>
      <c r="BQ55" s="1311"/>
      <c r="BR55" s="1311"/>
      <c r="BS55" s="1311"/>
      <c r="BT55" s="1311"/>
      <c r="BU55" s="1311"/>
      <c r="BV55" s="1311"/>
      <c r="BW55" s="1311"/>
      <c r="BX55" s="1311"/>
      <c r="BY55" s="1311"/>
      <c r="BZ55" s="1311"/>
      <c r="CA55" s="1311"/>
      <c r="CB55" s="1311"/>
      <c r="CC55" s="1311"/>
      <c r="CD55" s="1311"/>
      <c r="CE55" s="1311"/>
      <c r="CF55" s="1311"/>
      <c r="CG55" s="1311"/>
      <c r="CH55" s="1311"/>
      <c r="CI55" s="1311"/>
      <c r="CJ55" s="1311"/>
      <c r="CK55" s="1311"/>
      <c r="CL55" s="1311"/>
      <c r="CM55" s="1311"/>
      <c r="CN55" s="1311"/>
      <c r="CO55" s="1311"/>
      <c r="CP55" s="1310"/>
    </row>
    <row r="56" spans="2:94" ht="14.1" customHeight="1" thickBot="1" x14ac:dyDescent="0.25"/>
    <row r="57" spans="2:94" ht="15" hidden="1" thickBot="1" x14ac:dyDescent="0.25"/>
    <row r="58" spans="2:94" ht="30.6" customHeight="1" thickBot="1" x14ac:dyDescent="0.25">
      <c r="B58" s="478" t="s">
        <v>56</v>
      </c>
      <c r="C58" s="479" t="str">
        <f>'TITLE PAGE'!$D$18</f>
        <v>Veolia Water Projects Limited</v>
      </c>
      <c r="D58" s="478" t="s">
        <v>2</v>
      </c>
      <c r="E58" s="480"/>
    </row>
    <row r="59" spans="2:94" ht="15" thickBot="1" x14ac:dyDescent="0.25">
      <c r="B59" s="8"/>
      <c r="C59" s="8"/>
      <c r="D59" s="8"/>
      <c r="E59" s="8"/>
    </row>
    <row r="60" spans="2:94" ht="38.1" customHeight="1" thickBot="1" x14ac:dyDescent="0.25">
      <c r="B60" s="1524" t="s">
        <v>861</v>
      </c>
      <c r="C60" s="1525"/>
      <c r="D60" s="93" t="s">
        <v>762</v>
      </c>
      <c r="E60" s="93" t="s">
        <v>762</v>
      </c>
      <c r="F60" s="1362"/>
      <c r="G60" s="1362"/>
      <c r="H60" s="1362"/>
      <c r="I60" s="1362"/>
      <c r="J60" s="1362"/>
      <c r="K60" s="1362"/>
      <c r="L60" s="1363"/>
      <c r="M60" s="1362"/>
    </row>
    <row r="61" spans="2:94" x14ac:dyDescent="0.2">
      <c r="B61" s="1376" t="s">
        <v>862</v>
      </c>
      <c r="C61" s="1377"/>
      <c r="D61" s="1378"/>
      <c r="E61" s="1344"/>
      <c r="F61" s="1362"/>
      <c r="G61" s="1362"/>
      <c r="H61" s="1362"/>
      <c r="I61" s="1362"/>
      <c r="J61" s="1362"/>
      <c r="K61" s="1362"/>
      <c r="L61" s="1363"/>
      <c r="M61" s="1362"/>
    </row>
    <row r="62" spans="2:94" x14ac:dyDescent="0.2">
      <c r="B62" s="1373" t="s">
        <v>863</v>
      </c>
      <c r="C62" s="1362" t="s">
        <v>864</v>
      </c>
      <c r="D62" s="1375">
        <f>3.5%</f>
        <v>3.5000000000000003E-2</v>
      </c>
      <c r="E62" s="1344"/>
      <c r="F62" s="1362"/>
      <c r="G62" s="1362"/>
      <c r="H62" s="1362"/>
      <c r="I62" s="1362"/>
      <c r="J62" s="1362"/>
      <c r="K62" s="1362"/>
      <c r="L62" s="1363"/>
      <c r="M62" s="1362"/>
    </row>
    <row r="63" spans="2:94" x14ac:dyDescent="0.2">
      <c r="B63" s="1373" t="s">
        <v>865</v>
      </c>
      <c r="C63" s="1362" t="s">
        <v>866</v>
      </c>
      <c r="D63" s="1375">
        <v>2.92E-2</v>
      </c>
      <c r="E63" s="1344"/>
      <c r="F63" s="1362"/>
      <c r="G63" s="1362"/>
      <c r="H63" s="1362"/>
      <c r="I63" s="1362"/>
      <c r="J63" s="1362"/>
      <c r="K63" s="1362"/>
      <c r="L63" s="1363"/>
      <c r="M63" s="1362"/>
    </row>
    <row r="64" spans="2:94" x14ac:dyDescent="0.2">
      <c r="B64" s="1373" t="s">
        <v>867</v>
      </c>
      <c r="C64" s="1362" t="s">
        <v>868</v>
      </c>
      <c r="D64" s="1374">
        <v>5</v>
      </c>
      <c r="E64" s="1344"/>
      <c r="F64" s="1362"/>
      <c r="G64" s="1362"/>
      <c r="H64" s="1362"/>
      <c r="I64" s="1362"/>
      <c r="J64" s="1362"/>
      <c r="K64" s="1362"/>
      <c r="L64" s="1363"/>
      <c r="M64" s="1362"/>
    </row>
    <row r="65" spans="2:13" x14ac:dyDescent="0.2">
      <c r="B65" s="1373" t="s">
        <v>869</v>
      </c>
      <c r="C65" s="1362" t="s">
        <v>870</v>
      </c>
      <c r="D65" s="1434">
        <v>1000</v>
      </c>
      <c r="E65" s="1344"/>
      <c r="F65" s="1362"/>
      <c r="G65" s="1362"/>
      <c r="H65" s="1362"/>
      <c r="I65" s="1362"/>
      <c r="J65" s="1362"/>
      <c r="K65" s="1362"/>
      <c r="L65" s="1363"/>
      <c r="M65" s="1362"/>
    </row>
    <row r="66" spans="2:13" x14ac:dyDescent="0.2">
      <c r="B66" s="1370" t="s">
        <v>871</v>
      </c>
      <c r="C66" s="1369" t="s">
        <v>872</v>
      </c>
      <c r="D66" s="1372">
        <f>1/D64</f>
        <v>0.2</v>
      </c>
      <c r="E66" s="1344"/>
      <c r="F66" s="1362"/>
      <c r="G66" s="1362"/>
      <c r="H66" s="1362"/>
      <c r="I66" s="1362"/>
      <c r="J66" s="1362"/>
      <c r="K66" s="1362"/>
      <c r="L66" s="1363"/>
      <c r="M66" s="1362"/>
    </row>
    <row r="67" spans="2:13" x14ac:dyDescent="0.2">
      <c r="B67" s="1363"/>
      <c r="C67" s="1362"/>
      <c r="D67" s="1362"/>
      <c r="E67" s="1362"/>
      <c r="F67" s="1362"/>
      <c r="G67" s="1362"/>
      <c r="H67" s="1362"/>
      <c r="I67" s="1362"/>
      <c r="J67" s="1362"/>
      <c r="K67" s="1362"/>
      <c r="L67" s="1363"/>
      <c r="M67" s="1362"/>
    </row>
    <row r="68" spans="2:13" ht="15" thickBot="1" x14ac:dyDescent="0.25">
      <c r="B68" s="1363"/>
      <c r="C68" s="1362"/>
      <c r="D68" s="1362"/>
      <c r="E68" s="1371">
        <v>1</v>
      </c>
      <c r="F68" s="1371">
        <v>2</v>
      </c>
      <c r="G68" s="1371">
        <v>3</v>
      </c>
      <c r="H68" s="1371">
        <v>4</v>
      </c>
      <c r="I68" s="1371">
        <v>5</v>
      </c>
      <c r="K68" s="1362"/>
      <c r="L68" s="1363"/>
      <c r="M68" s="1362"/>
    </row>
    <row r="69" spans="2:13" x14ac:dyDescent="0.2">
      <c r="B69" s="1392"/>
      <c r="C69" s="1393"/>
      <c r="D69" s="1393"/>
      <c r="E69" s="1394" t="s">
        <v>873</v>
      </c>
      <c r="F69" s="1394" t="s">
        <v>874</v>
      </c>
      <c r="G69" s="1394" t="s">
        <v>875</v>
      </c>
      <c r="H69" s="1394" t="s">
        <v>876</v>
      </c>
      <c r="I69" s="1395" t="s">
        <v>877</v>
      </c>
      <c r="J69" s="1362"/>
      <c r="K69" s="1549" t="s">
        <v>878</v>
      </c>
      <c r="L69" s="1550"/>
      <c r="M69" s="1362"/>
    </row>
    <row r="70" spans="2:13" ht="15" thickBot="1" x14ac:dyDescent="0.25">
      <c r="B70" s="1396" t="s">
        <v>879</v>
      </c>
      <c r="C70" s="1389" t="s">
        <v>815</v>
      </c>
      <c r="D70" s="1389"/>
      <c r="E70" s="1435">
        <f>1/((1+$D$62)^(E68))</f>
        <v>0.96618357487922713</v>
      </c>
      <c r="F70" s="1435">
        <f t="shared" ref="F70:I70" si="3">1/((1+$D$62)^(F68))</f>
        <v>0.93351070036640305</v>
      </c>
      <c r="G70" s="1435">
        <f t="shared" si="3"/>
        <v>0.90194270566802237</v>
      </c>
      <c r="H70" s="1435">
        <f t="shared" si="3"/>
        <v>0.87144222769857238</v>
      </c>
      <c r="I70" s="1435">
        <f t="shared" si="3"/>
        <v>0.84197316685852419</v>
      </c>
      <c r="J70" s="1362"/>
      <c r="K70" s="1551" t="s">
        <v>880</v>
      </c>
      <c r="L70" s="1552"/>
      <c r="M70" s="1362"/>
    </row>
    <row r="71" spans="2:13" ht="15" thickBot="1" x14ac:dyDescent="0.25">
      <c r="B71" s="1363"/>
      <c r="C71" s="1362"/>
      <c r="D71" s="1362"/>
      <c r="E71" s="1362"/>
      <c r="F71" s="1362"/>
      <c r="G71" s="1362"/>
      <c r="H71" s="1362"/>
      <c r="I71" s="1362"/>
      <c r="J71" s="1362"/>
      <c r="K71" s="1431"/>
      <c r="L71" s="1397"/>
      <c r="M71" s="1362"/>
    </row>
    <row r="72" spans="2:13" x14ac:dyDescent="0.2">
      <c r="B72" s="1432" t="s">
        <v>881</v>
      </c>
      <c r="C72" s="1379"/>
      <c r="D72" s="1379"/>
      <c r="E72" s="1380"/>
      <c r="F72" s="1380"/>
      <c r="G72" s="1380"/>
      <c r="H72" s="1380"/>
      <c r="I72" s="1381"/>
      <c r="J72" s="1362"/>
      <c r="K72" s="1431"/>
      <c r="L72" s="1397"/>
      <c r="M72" s="1362"/>
    </row>
    <row r="73" spans="2:13" x14ac:dyDescent="0.2">
      <c r="B73" s="1382"/>
      <c r="C73" s="1383"/>
      <c r="D73" s="1368" t="s">
        <v>111</v>
      </c>
      <c r="E73" s="1384" t="s">
        <v>873</v>
      </c>
      <c r="F73" s="1384" t="s">
        <v>874</v>
      </c>
      <c r="G73" s="1384" t="s">
        <v>875</v>
      </c>
      <c r="H73" s="1384" t="s">
        <v>876</v>
      </c>
      <c r="I73" s="1385" t="s">
        <v>877</v>
      </c>
      <c r="J73" s="1362"/>
      <c r="K73" s="1431"/>
      <c r="L73" s="1397"/>
      <c r="M73" s="1362"/>
    </row>
    <row r="74" spans="2:13" x14ac:dyDescent="0.2">
      <c r="B74" s="1431" t="s">
        <v>882</v>
      </c>
      <c r="C74" s="1362" t="s">
        <v>883</v>
      </c>
      <c r="D74" s="1367" t="s">
        <v>884</v>
      </c>
      <c r="E74" s="1386">
        <f>D65</f>
        <v>1000</v>
      </c>
      <c r="F74" s="1386">
        <f>E76</f>
        <v>800</v>
      </c>
      <c r="G74" s="1386">
        <f>F76</f>
        <v>600</v>
      </c>
      <c r="H74" s="1386">
        <f>G76</f>
        <v>400</v>
      </c>
      <c r="I74" s="1387">
        <f>H76</f>
        <v>200</v>
      </c>
      <c r="J74" s="1362"/>
      <c r="K74" s="1553" t="s">
        <v>885</v>
      </c>
      <c r="L74" s="1554"/>
      <c r="M74" s="1362"/>
    </row>
    <row r="75" spans="2:13" x14ac:dyDescent="0.2">
      <c r="B75" s="1431" t="s">
        <v>886</v>
      </c>
      <c r="C75" s="1362" t="s">
        <v>887</v>
      </c>
      <c r="D75" s="1367" t="s">
        <v>884</v>
      </c>
      <c r="E75" s="1386">
        <f>$E$74*$D$66</f>
        <v>200</v>
      </c>
      <c r="F75" s="1386">
        <f>$E$74*$D$66</f>
        <v>200</v>
      </c>
      <c r="G75" s="1386">
        <f>$E$74*$D$66</f>
        <v>200</v>
      </c>
      <c r="H75" s="1386">
        <f>$E$74*$D$66</f>
        <v>200</v>
      </c>
      <c r="I75" s="1387">
        <f>$E$74*$D$66</f>
        <v>200</v>
      </c>
      <c r="J75" s="1362"/>
      <c r="K75" s="1555" t="s">
        <v>888</v>
      </c>
      <c r="L75" s="1556"/>
      <c r="M75" s="1362"/>
    </row>
    <row r="76" spans="2:13" x14ac:dyDescent="0.2">
      <c r="B76" s="1431" t="s">
        <v>889</v>
      </c>
      <c r="C76" s="1362" t="s">
        <v>890</v>
      </c>
      <c r="D76" s="1367" t="s">
        <v>884</v>
      </c>
      <c r="E76" s="1386">
        <f>E74-E75</f>
        <v>800</v>
      </c>
      <c r="F76" s="1386">
        <f>F74-F75</f>
        <v>600</v>
      </c>
      <c r="G76" s="1386">
        <f>G74-G75</f>
        <v>400</v>
      </c>
      <c r="H76" s="1386">
        <f>H74-H75</f>
        <v>200</v>
      </c>
      <c r="I76" s="1387">
        <f>I74-I75</f>
        <v>0</v>
      </c>
      <c r="J76" s="1362"/>
      <c r="K76" s="1531" t="s">
        <v>891</v>
      </c>
      <c r="L76" s="1532"/>
      <c r="M76" s="1362"/>
    </row>
    <row r="77" spans="2:13" x14ac:dyDescent="0.2">
      <c r="B77" s="1431" t="s">
        <v>892</v>
      </c>
      <c r="C77" s="1362" t="s">
        <v>893</v>
      </c>
      <c r="D77" s="1367" t="s">
        <v>884</v>
      </c>
      <c r="E77" s="1386">
        <f>AVERAGE(E74,E76)</f>
        <v>900</v>
      </c>
      <c r="F77" s="1386">
        <f>AVERAGE(F74,F76)</f>
        <v>700</v>
      </c>
      <c r="G77" s="1386">
        <f>AVERAGE(G74,G76)</f>
        <v>500</v>
      </c>
      <c r="H77" s="1386">
        <f>AVERAGE(H74,H76)</f>
        <v>300</v>
      </c>
      <c r="I77" s="1387">
        <f>AVERAGE(I74,I76)</f>
        <v>100</v>
      </c>
      <c r="J77" s="1362"/>
      <c r="K77" s="1531" t="s">
        <v>894</v>
      </c>
      <c r="L77" s="1532"/>
      <c r="M77" s="1362"/>
    </row>
    <row r="78" spans="2:13" x14ac:dyDescent="0.2">
      <c r="B78" s="1431" t="s">
        <v>895</v>
      </c>
      <c r="C78" s="1362" t="s">
        <v>813</v>
      </c>
      <c r="D78" s="1367" t="s">
        <v>884</v>
      </c>
      <c r="E78" s="1386">
        <f>(E77*($D$63))+E75</f>
        <v>226.28</v>
      </c>
      <c r="F78" s="1386">
        <f>(F77*($D$63))+F75</f>
        <v>220.44</v>
      </c>
      <c r="G78" s="1386">
        <f>(G77*($D$63))+G75</f>
        <v>214.6</v>
      </c>
      <c r="H78" s="1386">
        <f>(H77*($D$63))+H75</f>
        <v>208.76</v>
      </c>
      <c r="I78" s="1387">
        <f>(I77*($D$63))+I75</f>
        <v>202.92</v>
      </c>
      <c r="J78" s="1362"/>
      <c r="K78" s="1533" t="s">
        <v>896</v>
      </c>
      <c r="L78" s="1534"/>
      <c r="M78" s="1362"/>
    </row>
    <row r="79" spans="2:13" x14ac:dyDescent="0.2">
      <c r="B79" s="1431" t="s">
        <v>897</v>
      </c>
      <c r="C79" s="1362" t="s">
        <v>898</v>
      </c>
      <c r="D79" s="1367" t="s">
        <v>884</v>
      </c>
      <c r="E79" s="1386">
        <f>E78*E70</f>
        <v>218.62801932367151</v>
      </c>
      <c r="F79" s="1386">
        <f>F78*F70</f>
        <v>205.78309878876988</v>
      </c>
      <c r="G79" s="1386">
        <f>G78*G70</f>
        <v>193.55690463635759</v>
      </c>
      <c r="H79" s="1386">
        <f>H78*H70</f>
        <v>181.92227945435397</v>
      </c>
      <c r="I79" s="1387">
        <f>I78*I70</f>
        <v>170.85319501893173</v>
      </c>
      <c r="J79" s="1362"/>
      <c r="K79" s="1533" t="s">
        <v>899</v>
      </c>
      <c r="L79" s="1534"/>
      <c r="M79" s="1362"/>
    </row>
    <row r="80" spans="2:13" x14ac:dyDescent="0.2">
      <c r="B80" s="1431"/>
      <c r="C80" s="1362"/>
      <c r="D80" s="1367"/>
      <c r="E80" s="1386"/>
      <c r="F80" s="1386"/>
      <c r="G80" s="1386"/>
      <c r="H80" s="1386"/>
      <c r="I80" s="1387"/>
      <c r="J80" s="1362"/>
      <c r="K80" s="1431"/>
      <c r="L80" s="1397"/>
      <c r="M80" s="1362"/>
    </row>
    <row r="81" spans="2:13" x14ac:dyDescent="0.2">
      <c r="B81" s="1431" t="s">
        <v>900</v>
      </c>
      <c r="C81" s="1366" t="s">
        <v>901</v>
      </c>
      <c r="D81" s="1365" t="s">
        <v>884</v>
      </c>
      <c r="E81" s="1364">
        <f>SUM(E79:I79)</f>
        <v>970.74349722208467</v>
      </c>
      <c r="F81" s="1386"/>
      <c r="G81" s="1386"/>
      <c r="H81" s="1386"/>
      <c r="I81" s="1387"/>
      <c r="J81" s="1362"/>
      <c r="K81" s="1533" t="s">
        <v>902</v>
      </c>
      <c r="L81" s="1534"/>
      <c r="M81" s="1362"/>
    </row>
    <row r="82" spans="2:13" ht="15" thickBot="1" x14ac:dyDescent="0.25">
      <c r="B82" s="1388"/>
      <c r="C82" s="1389"/>
      <c r="D82" s="1390"/>
      <c r="E82" s="1389"/>
      <c r="F82" s="1389"/>
      <c r="G82" s="1389"/>
      <c r="H82" s="1389"/>
      <c r="I82" s="1391"/>
      <c r="J82" s="1362"/>
      <c r="K82" s="1396"/>
      <c r="L82" s="1391"/>
      <c r="M82" s="1362"/>
    </row>
    <row r="83" spans="2:13" x14ac:dyDescent="0.2">
      <c r="B83" s="1363"/>
      <c r="C83" s="1362"/>
      <c r="D83" s="1362"/>
      <c r="E83" s="1362"/>
      <c r="F83" s="1362"/>
      <c r="G83" s="1362"/>
      <c r="H83" s="1362"/>
      <c r="I83" s="1362"/>
      <c r="J83" s="1362"/>
      <c r="K83" s="1363"/>
      <c r="L83" s="1362"/>
      <c r="M83" s="1362"/>
    </row>
    <row r="84" spans="2:13" ht="15" thickBot="1" x14ac:dyDescent="0.25">
      <c r="B84" s="1363"/>
      <c r="C84" s="1362"/>
      <c r="D84" s="1362"/>
      <c r="E84" s="1362"/>
      <c r="F84" s="1362"/>
      <c r="G84" s="1362"/>
      <c r="H84" s="1362"/>
      <c r="I84" s="1362"/>
      <c r="J84" s="1362"/>
      <c r="K84" s="1363"/>
      <c r="L84" s="1362"/>
      <c r="M84" s="1362"/>
    </row>
    <row r="85" spans="2:13" ht="14.1" customHeight="1" x14ac:dyDescent="0.2">
      <c r="B85" s="1535" t="s">
        <v>903</v>
      </c>
      <c r="C85" s="1536"/>
      <c r="D85" s="1536"/>
      <c r="E85" s="1536"/>
      <c r="F85" s="1536"/>
      <c r="G85" s="1536"/>
      <c r="H85" s="1536"/>
      <c r="I85" s="1537"/>
      <c r="J85" s="1362"/>
      <c r="K85" s="1363"/>
      <c r="L85" s="1362"/>
      <c r="M85" s="1362"/>
    </row>
    <row r="86" spans="2:13" x14ac:dyDescent="0.2">
      <c r="B86" s="1538"/>
      <c r="C86" s="1539"/>
      <c r="D86" s="1539"/>
      <c r="E86" s="1539"/>
      <c r="F86" s="1539"/>
      <c r="G86" s="1539"/>
      <c r="H86" s="1539"/>
      <c r="I86" s="1540"/>
      <c r="K86" s="1362"/>
      <c r="L86" s="1363"/>
      <c r="M86" s="1362"/>
    </row>
    <row r="87" spans="2:13" x14ac:dyDescent="0.2">
      <c r="B87" s="1538"/>
      <c r="C87" s="1539"/>
      <c r="D87" s="1539"/>
      <c r="E87" s="1539"/>
      <c r="F87" s="1539"/>
      <c r="G87" s="1539"/>
      <c r="H87" s="1539"/>
      <c r="I87" s="1540"/>
    </row>
    <row r="88" spans="2:13" x14ac:dyDescent="0.2">
      <c r="B88" s="1538"/>
      <c r="C88" s="1539"/>
      <c r="D88" s="1539"/>
      <c r="E88" s="1539"/>
      <c r="F88" s="1539"/>
      <c r="G88" s="1539"/>
      <c r="H88" s="1539"/>
      <c r="I88" s="1540"/>
    </row>
    <row r="89" spans="2:13" x14ac:dyDescent="0.2">
      <c r="B89" s="1538"/>
      <c r="C89" s="1539"/>
      <c r="D89" s="1539"/>
      <c r="E89" s="1539"/>
      <c r="F89" s="1539"/>
      <c r="G89" s="1539"/>
      <c r="H89" s="1539"/>
      <c r="I89" s="1540"/>
    </row>
    <row r="90" spans="2:13" x14ac:dyDescent="0.2">
      <c r="B90" s="1538"/>
      <c r="C90" s="1539"/>
      <c r="D90" s="1539"/>
      <c r="E90" s="1539"/>
      <c r="F90" s="1539"/>
      <c r="G90" s="1539"/>
      <c r="H90" s="1539"/>
      <c r="I90" s="1540"/>
    </row>
    <row r="91" spans="2:13" x14ac:dyDescent="0.2">
      <c r="B91" s="1538"/>
      <c r="C91" s="1539"/>
      <c r="D91" s="1539"/>
      <c r="E91" s="1539"/>
      <c r="F91" s="1539"/>
      <c r="G91" s="1539"/>
      <c r="H91" s="1539"/>
      <c r="I91" s="1540"/>
    </row>
    <row r="92" spans="2:13" x14ac:dyDescent="0.2">
      <c r="B92" s="1538"/>
      <c r="C92" s="1539"/>
      <c r="D92" s="1539"/>
      <c r="E92" s="1539"/>
      <c r="F92" s="1539"/>
      <c r="G92" s="1539"/>
      <c r="H92" s="1539"/>
      <c r="I92" s="1540"/>
    </row>
    <row r="93" spans="2:13" x14ac:dyDescent="0.2">
      <c r="B93" s="1538"/>
      <c r="C93" s="1539"/>
      <c r="D93" s="1539"/>
      <c r="E93" s="1539"/>
      <c r="F93" s="1539"/>
      <c r="G93" s="1539"/>
      <c r="H93" s="1539"/>
      <c r="I93" s="1540"/>
    </row>
    <row r="94" spans="2:13" x14ac:dyDescent="0.2">
      <c r="B94" s="1538"/>
      <c r="C94" s="1539"/>
      <c r="D94" s="1539"/>
      <c r="E94" s="1539"/>
      <c r="F94" s="1539"/>
      <c r="G94" s="1539"/>
      <c r="H94" s="1539"/>
      <c r="I94" s="1540"/>
    </row>
    <row r="95" spans="2:13" x14ac:dyDescent="0.2">
      <c r="B95" s="1538"/>
      <c r="C95" s="1539"/>
      <c r="D95" s="1539"/>
      <c r="E95" s="1539"/>
      <c r="F95" s="1539"/>
      <c r="G95" s="1539"/>
      <c r="H95" s="1539"/>
      <c r="I95" s="1540"/>
    </row>
    <row r="96" spans="2:13" x14ac:dyDescent="0.2">
      <c r="B96" s="1538"/>
      <c r="C96" s="1539"/>
      <c r="D96" s="1539"/>
      <c r="E96" s="1539"/>
      <c r="F96" s="1539"/>
      <c r="G96" s="1539"/>
      <c r="H96" s="1539"/>
      <c r="I96" s="1540"/>
    </row>
    <row r="97" spans="2:9" x14ac:dyDescent="0.2">
      <c r="B97" s="1538"/>
      <c r="C97" s="1539"/>
      <c r="D97" s="1539"/>
      <c r="E97" s="1539"/>
      <c r="F97" s="1539"/>
      <c r="G97" s="1539"/>
      <c r="H97" s="1539"/>
      <c r="I97" s="1540"/>
    </row>
    <row r="98" spans="2:9" x14ac:dyDescent="0.2">
      <c r="B98" s="1538"/>
      <c r="C98" s="1539"/>
      <c r="D98" s="1539"/>
      <c r="E98" s="1539"/>
      <c r="F98" s="1539"/>
      <c r="G98" s="1539"/>
      <c r="H98" s="1539"/>
      <c r="I98" s="1540"/>
    </row>
    <row r="99" spans="2:9" x14ac:dyDescent="0.2">
      <c r="B99" s="1538"/>
      <c r="C99" s="1539"/>
      <c r="D99" s="1539"/>
      <c r="E99" s="1539"/>
      <c r="F99" s="1539"/>
      <c r="G99" s="1539"/>
      <c r="H99" s="1539"/>
      <c r="I99" s="1540"/>
    </row>
    <row r="100" spans="2:9" x14ac:dyDescent="0.2">
      <c r="B100" s="1538"/>
      <c r="C100" s="1539"/>
      <c r="D100" s="1539"/>
      <c r="E100" s="1539"/>
      <c r="F100" s="1539"/>
      <c r="G100" s="1539"/>
      <c r="H100" s="1539"/>
      <c r="I100" s="1540"/>
    </row>
    <row r="101" spans="2:9" x14ac:dyDescent="0.2">
      <c r="B101" s="1538"/>
      <c r="C101" s="1539"/>
      <c r="D101" s="1539"/>
      <c r="E101" s="1539"/>
      <c r="F101" s="1539"/>
      <c r="G101" s="1539"/>
      <c r="H101" s="1539"/>
      <c r="I101" s="1540"/>
    </row>
    <row r="102" spans="2:9" x14ac:dyDescent="0.2">
      <c r="B102" s="1538"/>
      <c r="C102" s="1539"/>
      <c r="D102" s="1539"/>
      <c r="E102" s="1539"/>
      <c r="F102" s="1539"/>
      <c r="G102" s="1539"/>
      <c r="H102" s="1539"/>
      <c r="I102" s="1540"/>
    </row>
    <row r="103" spans="2:9" x14ac:dyDescent="0.2">
      <c r="B103" s="1538"/>
      <c r="C103" s="1539"/>
      <c r="D103" s="1539"/>
      <c r="E103" s="1539"/>
      <c r="F103" s="1539"/>
      <c r="G103" s="1539"/>
      <c r="H103" s="1539"/>
      <c r="I103" s="1540"/>
    </row>
    <row r="104" spans="2:9" x14ac:dyDescent="0.2">
      <c r="B104" s="1538"/>
      <c r="C104" s="1539"/>
      <c r="D104" s="1539"/>
      <c r="E104" s="1539"/>
      <c r="F104" s="1539"/>
      <c r="G104" s="1539"/>
      <c r="H104" s="1539"/>
      <c r="I104" s="1540"/>
    </row>
    <row r="105" spans="2:9" x14ac:dyDescent="0.2">
      <c r="B105" s="1538"/>
      <c r="C105" s="1539"/>
      <c r="D105" s="1539"/>
      <c r="E105" s="1539"/>
      <c r="F105" s="1539"/>
      <c r="G105" s="1539"/>
      <c r="H105" s="1539"/>
      <c r="I105" s="1540"/>
    </row>
    <row r="106" spans="2:9" x14ac:dyDescent="0.2">
      <c r="B106" s="1538"/>
      <c r="C106" s="1539"/>
      <c r="D106" s="1539"/>
      <c r="E106" s="1539"/>
      <c r="F106" s="1539"/>
      <c r="G106" s="1539"/>
      <c r="H106" s="1539"/>
      <c r="I106" s="1540"/>
    </row>
    <row r="107" spans="2:9" x14ac:dyDescent="0.2">
      <c r="B107" s="1538"/>
      <c r="C107" s="1539"/>
      <c r="D107" s="1539"/>
      <c r="E107" s="1539"/>
      <c r="F107" s="1539"/>
      <c r="G107" s="1539"/>
      <c r="H107" s="1539"/>
      <c r="I107" s="1540"/>
    </row>
    <row r="108" spans="2:9" x14ac:dyDescent="0.2">
      <c r="B108" s="1538"/>
      <c r="C108" s="1539"/>
      <c r="D108" s="1539"/>
      <c r="E108" s="1539"/>
      <c r="F108" s="1539"/>
      <c r="G108" s="1539"/>
      <c r="H108" s="1539"/>
      <c r="I108" s="1540"/>
    </row>
    <row r="109" spans="2:9" ht="15" thickBot="1" x14ac:dyDescent="0.25">
      <c r="B109" s="1541"/>
      <c r="C109" s="1542"/>
      <c r="D109" s="1542"/>
      <c r="E109" s="1542"/>
      <c r="F109" s="1542"/>
      <c r="G109" s="1542"/>
      <c r="H109" s="1542"/>
      <c r="I109" s="1543"/>
    </row>
  </sheetData>
  <mergeCells count="16">
    <mergeCell ref="B85:I109"/>
    <mergeCell ref="I15:M15"/>
    <mergeCell ref="B7:B15"/>
    <mergeCell ref="K79:L79"/>
    <mergeCell ref="K81:L81"/>
    <mergeCell ref="K69:L69"/>
    <mergeCell ref="K70:L70"/>
    <mergeCell ref="K74:L74"/>
    <mergeCell ref="K75:L75"/>
    <mergeCell ref="K76:L76"/>
    <mergeCell ref="B5:C5"/>
    <mergeCell ref="B19:B55"/>
    <mergeCell ref="B17:C17"/>
    <mergeCell ref="K77:L77"/>
    <mergeCell ref="K78:L78"/>
    <mergeCell ref="B60:C60"/>
  </mergeCells>
  <dataValidations count="4">
    <dataValidation type="list" allowBlank="1" showInputMessage="1" showErrorMessage="1" sqref="F53:F55 E19:E55 E12:E13 E16:E17">
      <formula1>Variables</formula1>
    </dataValidation>
    <dataValidation type="list" allowBlank="1" showInputMessage="1" showErrorMessage="1" sqref="H19:H53 H12:H13 H16:H17">
      <formula1>"Fixed,Variable"</formula1>
    </dataValidation>
    <dataValidation type="list" allowBlank="1" showInputMessage="1" showErrorMessage="1" sqref="F21:G35">
      <formula1>INDIRECT(IFERROR(RIGHT($C21,LEN($C21)-FIND(" ",$C21)),$C21)&amp;"Subs")</formula1>
    </dataValidation>
    <dataValidation type="list" allowBlank="1" showInputMessage="1" showErrorMessage="1" sqref="F19:G20">
      <formula1>INDIRECT(IFERROR(RIGHT(#REF!,LEN(#REF!)-FIND(" ",#REF!)),#REF!)&amp;"Subs")</formula1>
    </dataValidation>
  </dataValidations>
  <hyperlinks>
    <hyperlink ref="G3" location="'TITLE PAGE'!A1" display="Back to title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K30"/>
  <sheetViews>
    <sheetView topLeftCell="C18" zoomScale="85" zoomScaleNormal="85" workbookViewId="0">
      <selection activeCell="E34" sqref="E34"/>
    </sheetView>
  </sheetViews>
  <sheetFormatPr defaultColWidth="8.77734375" defaultRowHeight="14.25" x14ac:dyDescent="0.2"/>
  <cols>
    <col min="1" max="1" width="3.5546875" style="8" customWidth="1"/>
    <col min="2" max="2" width="16.77734375" style="8" bestFit="1" customWidth="1"/>
    <col min="3" max="3" width="27" style="8" customWidth="1"/>
    <col min="4" max="4" width="16.5546875" style="8" customWidth="1"/>
    <col min="5" max="5" width="8.77734375" style="8"/>
    <col min="6" max="6" width="17.5546875" style="8" customWidth="1"/>
    <col min="7" max="7" width="11" style="8" customWidth="1"/>
    <col min="8" max="8" width="11.77734375" style="8" customWidth="1"/>
    <col min="9" max="9" width="8.77734375" style="8"/>
    <col min="10" max="10" width="8.21875" style="8" customWidth="1"/>
    <col min="11" max="11" width="7.5546875" style="8" customWidth="1"/>
    <col min="12" max="12" width="7.21875" style="8" customWidth="1"/>
    <col min="13" max="13" width="7.44140625" style="8" customWidth="1"/>
    <col min="14" max="15" width="8.77734375" style="8" customWidth="1"/>
    <col min="16" max="16384" width="8.77734375" style="8"/>
  </cols>
  <sheetData>
    <row r="1" spans="2:37" ht="15" thickBot="1" x14ac:dyDescent="0.25"/>
    <row r="2" spans="2:37" ht="15" customHeight="1" thickBot="1" x14ac:dyDescent="0.25">
      <c r="B2" s="1272" t="s">
        <v>55</v>
      </c>
    </row>
    <row r="3" spans="2:37" ht="15" customHeight="1" x14ac:dyDescent="0.2"/>
    <row r="4" spans="2:37" ht="15" thickBot="1" x14ac:dyDescent="0.25"/>
    <row r="5" spans="2:37" ht="35.1" customHeight="1" thickBot="1" x14ac:dyDescent="0.25">
      <c r="B5" s="478" t="s">
        <v>56</v>
      </c>
      <c r="C5" s="479" t="str">
        <f>'TITLE PAGE'!$D$18</f>
        <v>Veolia Water Projects Limited</v>
      </c>
      <c r="D5" s="484" t="s">
        <v>2</v>
      </c>
    </row>
    <row r="6" spans="2:37" ht="15" customHeight="1" thickBot="1" x14ac:dyDescent="0.25">
      <c r="B6" s="99" t="s">
        <v>345</v>
      </c>
      <c r="C6" s="70"/>
      <c r="D6" s="100"/>
      <c r="F6" s="73"/>
      <c r="G6" s="73"/>
    </row>
    <row r="7" spans="2:37" ht="15" customHeight="1" thickBot="1" x14ac:dyDescent="0.25">
      <c r="B7" s="101"/>
      <c r="C7" s="101"/>
      <c r="D7" s="1"/>
      <c r="E7" s="1"/>
      <c r="F7" s="1"/>
      <c r="G7" s="73"/>
      <c r="H7" s="73"/>
    </row>
    <row r="8" spans="2:37" ht="40.15" customHeight="1" thickBot="1" x14ac:dyDescent="0.25">
      <c r="B8" s="223" t="s">
        <v>904</v>
      </c>
      <c r="C8" s="102"/>
      <c r="D8" s="90"/>
      <c r="E8" s="90"/>
      <c r="F8" s="90"/>
      <c r="G8" s="73"/>
      <c r="H8" s="73"/>
      <c r="I8" s="73"/>
      <c r="J8" s="1557" t="s">
        <v>905</v>
      </c>
      <c r="K8" s="1558"/>
      <c r="L8" s="1558"/>
      <c r="M8" s="1558"/>
      <c r="N8" s="1558"/>
      <c r="O8" s="1558"/>
      <c r="P8" s="1558"/>
      <c r="Q8" s="1557" t="s">
        <v>906</v>
      </c>
      <c r="R8" s="1558"/>
      <c r="S8" s="1558"/>
      <c r="T8" s="1558"/>
      <c r="U8" s="1558"/>
      <c r="V8" s="1558"/>
      <c r="W8" s="1558"/>
      <c r="X8" s="1557" t="s">
        <v>907</v>
      </c>
      <c r="Y8" s="1558"/>
      <c r="Z8" s="1558"/>
      <c r="AA8" s="1558"/>
      <c r="AB8" s="1558"/>
      <c r="AC8" s="1558"/>
      <c r="AD8" s="1558"/>
      <c r="AE8" s="1557" t="s">
        <v>908</v>
      </c>
      <c r="AF8" s="1558"/>
      <c r="AG8" s="1558"/>
      <c r="AH8" s="1558"/>
      <c r="AI8" s="1558"/>
      <c r="AJ8" s="1558"/>
      <c r="AK8" s="1559"/>
    </row>
    <row r="9" spans="2:37" ht="44.25" customHeight="1" thickBot="1" x14ac:dyDescent="0.25">
      <c r="B9" s="103" t="s">
        <v>909</v>
      </c>
      <c r="C9" s="104" t="s">
        <v>910</v>
      </c>
      <c r="D9" s="104" t="s">
        <v>911</v>
      </c>
      <c r="E9" s="104" t="s">
        <v>912</v>
      </c>
      <c r="F9" s="104" t="s">
        <v>913</v>
      </c>
      <c r="G9" s="104" t="s">
        <v>914</v>
      </c>
      <c r="H9" s="104" t="s">
        <v>111</v>
      </c>
      <c r="I9" s="118" t="s">
        <v>112</v>
      </c>
      <c r="J9" s="233" t="s">
        <v>915</v>
      </c>
      <c r="K9" s="227" t="s">
        <v>118</v>
      </c>
      <c r="L9" s="276" t="s">
        <v>123</v>
      </c>
      <c r="M9" s="227" t="s">
        <v>156</v>
      </c>
      <c r="N9" s="227" t="s">
        <v>160</v>
      </c>
      <c r="O9" s="231" t="s">
        <v>164</v>
      </c>
      <c r="P9" s="477" t="s">
        <v>168</v>
      </c>
      <c r="Q9" s="107" t="s">
        <v>916</v>
      </c>
      <c r="R9" s="105" t="s">
        <v>118</v>
      </c>
      <c r="S9" s="105" t="s">
        <v>123</v>
      </c>
      <c r="T9" s="105" t="s">
        <v>156</v>
      </c>
      <c r="U9" s="105" t="s">
        <v>160</v>
      </c>
      <c r="V9" s="106" t="s">
        <v>164</v>
      </c>
      <c r="W9" s="452" t="s">
        <v>168</v>
      </c>
      <c r="X9" s="107" t="s">
        <v>916</v>
      </c>
      <c r="Y9" s="105" t="s">
        <v>118</v>
      </c>
      <c r="Z9" s="105" t="s">
        <v>123</v>
      </c>
      <c r="AA9" s="105" t="s">
        <v>156</v>
      </c>
      <c r="AB9" s="105" t="s">
        <v>160</v>
      </c>
      <c r="AC9" s="106" t="s">
        <v>164</v>
      </c>
      <c r="AD9" s="452" t="s">
        <v>168</v>
      </c>
      <c r="AE9" s="107" t="s">
        <v>917</v>
      </c>
      <c r="AF9" s="105" t="s">
        <v>118</v>
      </c>
      <c r="AG9" s="105" t="s">
        <v>123</v>
      </c>
      <c r="AH9" s="105" t="s">
        <v>156</v>
      </c>
      <c r="AI9" s="105" t="s">
        <v>160</v>
      </c>
      <c r="AJ9" s="106" t="s">
        <v>164</v>
      </c>
      <c r="AK9" s="453" t="s">
        <v>168</v>
      </c>
    </row>
    <row r="10" spans="2:37" ht="57" x14ac:dyDescent="0.2">
      <c r="B10" s="108" t="s">
        <v>918</v>
      </c>
      <c r="C10" s="109" t="s">
        <v>919</v>
      </c>
      <c r="D10" s="109" t="s">
        <v>1688</v>
      </c>
      <c r="E10" s="110" t="s">
        <v>920</v>
      </c>
      <c r="F10" s="109" t="s">
        <v>1689</v>
      </c>
      <c r="G10" s="109" t="s">
        <v>1642</v>
      </c>
      <c r="H10" s="110" t="s">
        <v>141</v>
      </c>
      <c r="I10" s="309">
        <v>2</v>
      </c>
      <c r="J10" s="475">
        <v>0.16</v>
      </c>
      <c r="K10" s="476">
        <v>0.16</v>
      </c>
      <c r="L10" s="368">
        <v>0.16</v>
      </c>
      <c r="M10" s="476">
        <v>0.16</v>
      </c>
      <c r="N10" s="476">
        <v>0.16</v>
      </c>
      <c r="O10" s="476">
        <v>0.16</v>
      </c>
      <c r="P10" s="369">
        <v>0.16</v>
      </c>
      <c r="Q10" s="465">
        <v>0.16</v>
      </c>
      <c r="R10" s="368">
        <v>0.16</v>
      </c>
      <c r="S10" s="368">
        <v>0.16</v>
      </c>
      <c r="T10" s="368">
        <v>0.16</v>
      </c>
      <c r="U10" s="368">
        <v>0.16</v>
      </c>
      <c r="V10" s="369">
        <v>0.16</v>
      </c>
      <c r="W10" s="369">
        <v>0.16</v>
      </c>
      <c r="X10" s="465">
        <v>0.16</v>
      </c>
      <c r="Y10" s="368">
        <v>0.16</v>
      </c>
      <c r="Z10" s="368">
        <v>0.16</v>
      </c>
      <c r="AA10" s="368">
        <v>0.16</v>
      </c>
      <c r="AB10" s="368">
        <v>0.16</v>
      </c>
      <c r="AC10" s="369">
        <v>0.16</v>
      </c>
      <c r="AD10" s="369">
        <v>0.16</v>
      </c>
      <c r="AE10" s="367"/>
      <c r="AF10" s="368"/>
      <c r="AG10" s="368"/>
      <c r="AH10" s="368"/>
      <c r="AI10" s="368"/>
      <c r="AJ10" s="369"/>
      <c r="AK10" s="245"/>
    </row>
    <row r="11" spans="2:37" ht="42.75" x14ac:dyDescent="0.2">
      <c r="B11" s="111" t="s">
        <v>922</v>
      </c>
      <c r="C11" s="109" t="s">
        <v>923</v>
      </c>
      <c r="D11" s="109" t="s">
        <v>924</v>
      </c>
      <c r="E11" s="110" t="s">
        <v>925</v>
      </c>
      <c r="F11" s="109" t="s">
        <v>921</v>
      </c>
      <c r="G11" s="109" t="s">
        <v>1642</v>
      </c>
      <c r="H11" s="110" t="s">
        <v>141</v>
      </c>
      <c r="I11" s="309">
        <v>2</v>
      </c>
      <c r="J11" s="466">
        <v>0</v>
      </c>
      <c r="K11" s="365">
        <v>0</v>
      </c>
      <c r="L11" s="365">
        <v>0</v>
      </c>
      <c r="M11" s="365">
        <v>0</v>
      </c>
      <c r="N11" s="365">
        <v>0</v>
      </c>
      <c r="O11" s="365">
        <v>0</v>
      </c>
      <c r="P11" s="366">
        <v>0</v>
      </c>
      <c r="Q11" s="466">
        <v>0</v>
      </c>
      <c r="R11" s="365">
        <v>0</v>
      </c>
      <c r="S11" s="365">
        <v>0</v>
      </c>
      <c r="T11" s="365">
        <v>0</v>
      </c>
      <c r="U11" s="365">
        <v>0</v>
      </c>
      <c r="V11" s="366">
        <v>0</v>
      </c>
      <c r="W11" s="366">
        <v>0</v>
      </c>
      <c r="X11" s="466">
        <v>0</v>
      </c>
      <c r="Y11" s="365">
        <v>0</v>
      </c>
      <c r="Z11" s="365">
        <v>0</v>
      </c>
      <c r="AA11" s="365">
        <v>0</v>
      </c>
      <c r="AB11" s="365">
        <v>0</v>
      </c>
      <c r="AC11" s="366">
        <v>0</v>
      </c>
      <c r="AD11" s="366">
        <v>0</v>
      </c>
      <c r="AE11" s="364"/>
      <c r="AF11" s="365"/>
      <c r="AG11" s="365"/>
      <c r="AH11" s="365"/>
      <c r="AI11" s="365"/>
      <c r="AJ11" s="366"/>
      <c r="AK11" s="246"/>
    </row>
    <row r="12" spans="2:37" ht="42.75" x14ac:dyDescent="0.2">
      <c r="B12" s="112" t="s">
        <v>926</v>
      </c>
      <c r="C12" s="109" t="s">
        <v>927</v>
      </c>
      <c r="D12" s="109" t="s">
        <v>928</v>
      </c>
      <c r="E12" s="110"/>
      <c r="F12" s="109" t="s">
        <v>1690</v>
      </c>
      <c r="G12" s="109" t="s">
        <v>1642</v>
      </c>
      <c r="H12" s="110"/>
      <c r="I12" s="309">
        <v>2</v>
      </c>
      <c r="J12" s="466">
        <v>0</v>
      </c>
      <c r="K12" s="365">
        <v>0</v>
      </c>
      <c r="L12" s="365">
        <v>0</v>
      </c>
      <c r="M12" s="365">
        <v>0</v>
      </c>
      <c r="N12" s="365">
        <v>0</v>
      </c>
      <c r="O12" s="365">
        <v>0</v>
      </c>
      <c r="P12" s="366">
        <v>0</v>
      </c>
      <c r="Q12" s="466">
        <v>0</v>
      </c>
      <c r="R12" s="365">
        <v>0</v>
      </c>
      <c r="S12" s="365">
        <v>0</v>
      </c>
      <c r="T12" s="365">
        <v>0</v>
      </c>
      <c r="U12" s="365">
        <v>0</v>
      </c>
      <c r="V12" s="366">
        <v>0</v>
      </c>
      <c r="W12" s="366">
        <v>0</v>
      </c>
      <c r="X12" s="466">
        <v>0</v>
      </c>
      <c r="Y12" s="365">
        <v>0</v>
      </c>
      <c r="Z12" s="365">
        <v>0</v>
      </c>
      <c r="AA12" s="365">
        <v>0</v>
      </c>
      <c r="AB12" s="365">
        <v>0</v>
      </c>
      <c r="AC12" s="366">
        <v>0</v>
      </c>
      <c r="AD12" s="366">
        <v>0</v>
      </c>
      <c r="AE12" s="364"/>
      <c r="AF12" s="365"/>
      <c r="AG12" s="365"/>
      <c r="AH12" s="365"/>
      <c r="AI12" s="365"/>
      <c r="AJ12" s="366"/>
      <c r="AK12" s="246"/>
    </row>
    <row r="13" spans="2:37" ht="57" x14ac:dyDescent="0.2">
      <c r="B13" s="111" t="s">
        <v>929</v>
      </c>
      <c r="C13" s="109" t="s">
        <v>930</v>
      </c>
      <c r="D13" s="109" t="s">
        <v>1691</v>
      </c>
      <c r="E13" s="110" t="s">
        <v>920</v>
      </c>
      <c r="F13" s="109" t="s">
        <v>1692</v>
      </c>
      <c r="G13" s="109" t="s">
        <v>1642</v>
      </c>
      <c r="H13" s="110" t="s">
        <v>141</v>
      </c>
      <c r="I13" s="309">
        <v>2</v>
      </c>
      <c r="J13" s="466">
        <v>0.2</v>
      </c>
      <c r="K13" s="365">
        <v>0.2</v>
      </c>
      <c r="L13" s="365">
        <v>0.2</v>
      </c>
      <c r="M13" s="365">
        <v>0.2</v>
      </c>
      <c r="N13" s="365">
        <v>0.2</v>
      </c>
      <c r="O13" s="365">
        <v>0.2</v>
      </c>
      <c r="P13" s="366">
        <v>0.2</v>
      </c>
      <c r="Q13" s="466">
        <v>0.2</v>
      </c>
      <c r="R13" s="365">
        <v>0.2</v>
      </c>
      <c r="S13" s="365">
        <v>0.2</v>
      </c>
      <c r="T13" s="365">
        <v>0.2</v>
      </c>
      <c r="U13" s="365">
        <v>0.2</v>
      </c>
      <c r="V13" s="366">
        <v>0.2</v>
      </c>
      <c r="W13" s="366">
        <v>0.2</v>
      </c>
      <c r="X13" s="466">
        <v>0.2</v>
      </c>
      <c r="Y13" s="365">
        <v>0.2</v>
      </c>
      <c r="Z13" s="365">
        <v>0.2</v>
      </c>
      <c r="AA13" s="365">
        <v>0.2</v>
      </c>
      <c r="AB13" s="365">
        <v>0.2</v>
      </c>
      <c r="AC13" s="366">
        <v>0.2</v>
      </c>
      <c r="AD13" s="366">
        <v>0.2</v>
      </c>
      <c r="AE13" s="364"/>
      <c r="AF13" s="365"/>
      <c r="AG13" s="365"/>
      <c r="AH13" s="365"/>
      <c r="AI13" s="365"/>
      <c r="AJ13" s="366"/>
      <c r="AK13" s="246"/>
    </row>
    <row r="14" spans="2:37" ht="85.5" x14ac:dyDescent="0.2">
      <c r="B14" s="111" t="s">
        <v>931</v>
      </c>
      <c r="C14" s="109" t="s">
        <v>932</v>
      </c>
      <c r="D14" s="109" t="s">
        <v>933</v>
      </c>
      <c r="E14" s="110" t="s">
        <v>925</v>
      </c>
      <c r="F14" s="109" t="s">
        <v>763</v>
      </c>
      <c r="G14" s="109" t="s">
        <v>1642</v>
      </c>
      <c r="H14" s="110" t="s">
        <v>141</v>
      </c>
      <c r="I14" s="309">
        <v>2</v>
      </c>
      <c r="J14" s="466">
        <v>0</v>
      </c>
      <c r="K14" s="365">
        <v>0</v>
      </c>
      <c r="L14" s="365">
        <v>0</v>
      </c>
      <c r="M14" s="365">
        <v>0</v>
      </c>
      <c r="N14" s="365">
        <v>0</v>
      </c>
      <c r="O14" s="365">
        <v>0</v>
      </c>
      <c r="P14" s="366">
        <v>0</v>
      </c>
      <c r="Q14" s="466">
        <v>0</v>
      </c>
      <c r="R14" s="365">
        <v>0</v>
      </c>
      <c r="S14" s="365">
        <v>0</v>
      </c>
      <c r="T14" s="365">
        <v>0</v>
      </c>
      <c r="U14" s="365">
        <v>0</v>
      </c>
      <c r="V14" s="366">
        <v>0</v>
      </c>
      <c r="W14" s="366">
        <v>0</v>
      </c>
      <c r="X14" s="466">
        <v>0</v>
      </c>
      <c r="Y14" s="365">
        <v>0</v>
      </c>
      <c r="Z14" s="365">
        <v>0</v>
      </c>
      <c r="AA14" s="365">
        <v>0</v>
      </c>
      <c r="AB14" s="365">
        <v>0</v>
      </c>
      <c r="AC14" s="366">
        <v>0</v>
      </c>
      <c r="AD14" s="366">
        <v>0</v>
      </c>
      <c r="AE14" s="364"/>
      <c r="AF14" s="365"/>
      <c r="AG14" s="365"/>
      <c r="AH14" s="365"/>
      <c r="AI14" s="365"/>
      <c r="AJ14" s="366"/>
      <c r="AK14" s="246"/>
    </row>
    <row r="15" spans="2:37" ht="42.75" x14ac:dyDescent="0.2">
      <c r="B15" s="111" t="s">
        <v>934</v>
      </c>
      <c r="C15" s="109" t="s">
        <v>935</v>
      </c>
      <c r="D15" s="109" t="s">
        <v>936</v>
      </c>
      <c r="E15" s="110"/>
      <c r="F15" s="109" t="s">
        <v>1693</v>
      </c>
      <c r="G15" s="109" t="s">
        <v>1642</v>
      </c>
      <c r="H15" s="110"/>
      <c r="I15" s="309">
        <v>2</v>
      </c>
      <c r="J15" s="466">
        <v>0</v>
      </c>
      <c r="K15" s="365">
        <v>0</v>
      </c>
      <c r="L15" s="365">
        <v>0</v>
      </c>
      <c r="M15" s="365">
        <v>0</v>
      </c>
      <c r="N15" s="365">
        <v>0</v>
      </c>
      <c r="O15" s="365">
        <v>0</v>
      </c>
      <c r="P15" s="366">
        <v>0</v>
      </c>
      <c r="Q15" s="466">
        <v>0</v>
      </c>
      <c r="R15" s="365">
        <v>0</v>
      </c>
      <c r="S15" s="365">
        <v>0</v>
      </c>
      <c r="T15" s="365">
        <v>0</v>
      </c>
      <c r="U15" s="365">
        <v>0</v>
      </c>
      <c r="V15" s="366">
        <v>0</v>
      </c>
      <c r="W15" s="366">
        <v>0</v>
      </c>
      <c r="X15" s="466">
        <v>0</v>
      </c>
      <c r="Y15" s="365">
        <v>0</v>
      </c>
      <c r="Z15" s="365">
        <v>0</v>
      </c>
      <c r="AA15" s="365">
        <v>0</v>
      </c>
      <c r="AB15" s="365">
        <v>0</v>
      </c>
      <c r="AC15" s="366">
        <v>0</v>
      </c>
      <c r="AD15" s="366">
        <v>0</v>
      </c>
      <c r="AE15" s="364"/>
      <c r="AF15" s="365"/>
      <c r="AG15" s="365"/>
      <c r="AH15" s="365"/>
      <c r="AI15" s="365"/>
      <c r="AJ15" s="366"/>
      <c r="AK15" s="246"/>
    </row>
    <row r="16" spans="2:37" ht="57" x14ac:dyDescent="0.2">
      <c r="B16" s="111" t="s">
        <v>937</v>
      </c>
      <c r="C16" s="109" t="s">
        <v>938</v>
      </c>
      <c r="D16" s="109" t="s">
        <v>1694</v>
      </c>
      <c r="E16" s="110" t="s">
        <v>920</v>
      </c>
      <c r="F16" s="109" t="s">
        <v>1695</v>
      </c>
      <c r="G16" s="109" t="s">
        <v>1642</v>
      </c>
      <c r="H16" s="110" t="s">
        <v>141</v>
      </c>
      <c r="I16" s="309">
        <v>2</v>
      </c>
      <c r="J16" s="466">
        <v>0.25</v>
      </c>
      <c r="K16" s="365">
        <v>0.25</v>
      </c>
      <c r="L16" s="365">
        <v>0.25</v>
      </c>
      <c r="M16" s="365">
        <v>0.25</v>
      </c>
      <c r="N16" s="365">
        <v>0.25</v>
      </c>
      <c r="O16" s="365">
        <v>0.25</v>
      </c>
      <c r="P16" s="366">
        <v>0.25</v>
      </c>
      <c r="Q16" s="466">
        <v>0.25</v>
      </c>
      <c r="R16" s="365">
        <v>0.25</v>
      </c>
      <c r="S16" s="365">
        <v>0.25</v>
      </c>
      <c r="T16" s="365">
        <v>0.25</v>
      </c>
      <c r="U16" s="365">
        <v>0.25</v>
      </c>
      <c r="V16" s="366">
        <v>0.25</v>
      </c>
      <c r="W16" s="366">
        <v>0.25</v>
      </c>
      <c r="X16" s="466">
        <v>0.25</v>
      </c>
      <c r="Y16" s="365">
        <v>0.25</v>
      </c>
      <c r="Z16" s="365">
        <v>0.25</v>
      </c>
      <c r="AA16" s="365">
        <v>0.25</v>
      </c>
      <c r="AB16" s="365">
        <v>0.25</v>
      </c>
      <c r="AC16" s="366">
        <v>0.25</v>
      </c>
      <c r="AD16" s="366">
        <v>0.25</v>
      </c>
      <c r="AE16" s="364"/>
      <c r="AF16" s="365"/>
      <c r="AG16" s="365"/>
      <c r="AH16" s="365"/>
      <c r="AI16" s="365"/>
      <c r="AJ16" s="366"/>
      <c r="AK16" s="246"/>
    </row>
    <row r="17" spans="2:37" ht="85.5" x14ac:dyDescent="0.2">
      <c r="B17" s="111" t="s">
        <v>939</v>
      </c>
      <c r="C17" s="109" t="s">
        <v>940</v>
      </c>
      <c r="D17" s="109" t="s">
        <v>941</v>
      </c>
      <c r="E17" s="110" t="s">
        <v>925</v>
      </c>
      <c r="F17" s="109" t="s">
        <v>763</v>
      </c>
      <c r="G17" s="109" t="s">
        <v>1642</v>
      </c>
      <c r="H17" s="110" t="s">
        <v>141</v>
      </c>
      <c r="I17" s="309">
        <v>2</v>
      </c>
      <c r="J17" s="467">
        <v>0</v>
      </c>
      <c r="K17" s="365">
        <v>0</v>
      </c>
      <c r="L17" s="365">
        <v>0</v>
      </c>
      <c r="M17" s="365">
        <v>0</v>
      </c>
      <c r="N17" s="365">
        <v>0</v>
      </c>
      <c r="O17" s="365">
        <v>0</v>
      </c>
      <c r="P17" s="366">
        <v>0</v>
      </c>
      <c r="Q17" s="466">
        <v>0</v>
      </c>
      <c r="R17" s="365">
        <v>0</v>
      </c>
      <c r="S17" s="365">
        <v>0</v>
      </c>
      <c r="T17" s="365">
        <v>0</v>
      </c>
      <c r="U17" s="365">
        <v>0</v>
      </c>
      <c r="V17" s="366">
        <v>0</v>
      </c>
      <c r="W17" s="366">
        <v>0</v>
      </c>
      <c r="X17" s="466">
        <v>0</v>
      </c>
      <c r="Y17" s="365">
        <v>0</v>
      </c>
      <c r="Z17" s="365">
        <v>0</v>
      </c>
      <c r="AA17" s="365">
        <v>0</v>
      </c>
      <c r="AB17" s="365">
        <v>0</v>
      </c>
      <c r="AC17" s="366">
        <v>0</v>
      </c>
      <c r="AD17" s="366">
        <v>0</v>
      </c>
      <c r="AE17" s="364"/>
      <c r="AF17" s="365"/>
      <c r="AG17" s="365"/>
      <c r="AH17" s="365"/>
      <c r="AI17" s="365"/>
      <c r="AJ17" s="366"/>
      <c r="AK17" s="246"/>
    </row>
    <row r="18" spans="2:37" ht="42.75" x14ac:dyDescent="0.2">
      <c r="B18" s="111" t="s">
        <v>942</v>
      </c>
      <c r="C18" s="109" t="s">
        <v>943</v>
      </c>
      <c r="D18" s="109" t="s">
        <v>944</v>
      </c>
      <c r="E18" s="110"/>
      <c r="F18" s="109" t="s">
        <v>1696</v>
      </c>
      <c r="G18" s="109" t="s">
        <v>1642</v>
      </c>
      <c r="H18" s="110"/>
      <c r="I18" s="309">
        <v>2</v>
      </c>
      <c r="J18" s="466">
        <v>0</v>
      </c>
      <c r="K18" s="365">
        <v>0</v>
      </c>
      <c r="L18" s="365">
        <v>0</v>
      </c>
      <c r="M18" s="365">
        <v>0</v>
      </c>
      <c r="N18" s="365">
        <v>0</v>
      </c>
      <c r="O18" s="365">
        <v>0</v>
      </c>
      <c r="P18" s="366">
        <v>0</v>
      </c>
      <c r="Q18" s="466">
        <v>0</v>
      </c>
      <c r="R18" s="365">
        <v>0</v>
      </c>
      <c r="S18" s="365">
        <v>0</v>
      </c>
      <c r="T18" s="365">
        <v>0</v>
      </c>
      <c r="U18" s="365">
        <v>0</v>
      </c>
      <c r="V18" s="366">
        <v>0</v>
      </c>
      <c r="W18" s="366">
        <v>0</v>
      </c>
      <c r="X18" s="466">
        <v>0</v>
      </c>
      <c r="Y18" s="365">
        <v>0</v>
      </c>
      <c r="Z18" s="365">
        <v>0</v>
      </c>
      <c r="AA18" s="365">
        <v>0</v>
      </c>
      <c r="AB18" s="365">
        <v>0</v>
      </c>
      <c r="AC18" s="366">
        <v>0</v>
      </c>
      <c r="AD18" s="366">
        <v>0</v>
      </c>
      <c r="AE18" s="364"/>
      <c r="AF18" s="365"/>
      <c r="AG18" s="365"/>
      <c r="AH18" s="365"/>
      <c r="AI18" s="365"/>
      <c r="AJ18" s="366"/>
      <c r="AK18" s="246"/>
    </row>
    <row r="19" spans="2:37" ht="72" thickBot="1" x14ac:dyDescent="0.25">
      <c r="B19" s="113" t="s">
        <v>945</v>
      </c>
      <c r="C19" s="114" t="s">
        <v>946</v>
      </c>
      <c r="D19" s="115" t="s">
        <v>947</v>
      </c>
      <c r="E19" s="116"/>
      <c r="F19" s="117"/>
      <c r="G19" s="117"/>
      <c r="H19" s="117" t="s">
        <v>141</v>
      </c>
      <c r="I19" s="310">
        <v>2</v>
      </c>
      <c r="J19" s="370">
        <f>SUM($J10:$J18)</f>
        <v>0.61</v>
      </c>
      <c r="K19" s="371">
        <f>SUM($K10:$K18)</f>
        <v>0.61</v>
      </c>
      <c r="L19" s="371">
        <f>SUM($L10:$L18)</f>
        <v>0.61</v>
      </c>
      <c r="M19" s="371">
        <f>SUM($M10:$M18)</f>
        <v>0.61</v>
      </c>
      <c r="N19" s="371">
        <f>SUM($N10:$N18)</f>
        <v>0.61</v>
      </c>
      <c r="O19" s="371">
        <f>SUM($O10:$O18)</f>
        <v>0.61</v>
      </c>
      <c r="P19" s="372">
        <f>SUM($P10:$P18)</f>
        <v>0.61</v>
      </c>
      <c r="Q19" s="370">
        <f>SUM($Q10:$Q18)</f>
        <v>0.61</v>
      </c>
      <c r="R19" s="371">
        <f>SUM($R10:$R18)</f>
        <v>0.61</v>
      </c>
      <c r="S19" s="371">
        <f>SUM($S10:$S18)</f>
        <v>0.61</v>
      </c>
      <c r="T19" s="371">
        <f>SUM($T10:$T18)</f>
        <v>0.61</v>
      </c>
      <c r="U19" s="371">
        <f>SUM($U10:$U18)</f>
        <v>0.61</v>
      </c>
      <c r="V19" s="371">
        <f>SUM($V10:$V18)</f>
        <v>0.61</v>
      </c>
      <c r="W19" s="372">
        <f>SUM($W10:$W18)</f>
        <v>0.61</v>
      </c>
      <c r="X19" s="375">
        <f>SUM($X10:$X18)</f>
        <v>0.61</v>
      </c>
      <c r="Y19" s="373">
        <f>SUM($Y10:$Y18)</f>
        <v>0.61</v>
      </c>
      <c r="Z19" s="373">
        <f>SUM($Z10:$Z18)</f>
        <v>0.61</v>
      </c>
      <c r="AA19" s="373">
        <f>SUM($AA10:$AA18)</f>
        <v>0.61</v>
      </c>
      <c r="AB19" s="373">
        <f>SUM($AB10:$AB18)</f>
        <v>0.61</v>
      </c>
      <c r="AC19" s="374">
        <f>SUM($AC10:$AC18)</f>
        <v>0.61</v>
      </c>
      <c r="AD19" s="374">
        <f>SUM($AD10:$AD18)</f>
        <v>0.61</v>
      </c>
      <c r="AE19" s="375">
        <f>SUM($AE10:$AE18)</f>
        <v>0</v>
      </c>
      <c r="AF19" s="373">
        <f>SUM($AF10:$AF18)</f>
        <v>0</v>
      </c>
      <c r="AG19" s="373">
        <f>SUM($AG10:$AG18)</f>
        <v>0</v>
      </c>
      <c r="AH19" s="373">
        <f>SUM($AH10:$AH18)</f>
        <v>0</v>
      </c>
      <c r="AI19" s="373">
        <f>SUM($AI10:$AI18)</f>
        <v>0</v>
      </c>
      <c r="AJ19" s="374">
        <f>SUM($AJ10:$AJ18)</f>
        <v>0</v>
      </c>
      <c r="AK19" s="247">
        <f>SUM($AK10:$AK18)</f>
        <v>0</v>
      </c>
    </row>
    <row r="20" spans="2:37" ht="30.75" thickBot="1" x14ac:dyDescent="0.25">
      <c r="B20" s="103" t="s">
        <v>909</v>
      </c>
      <c r="C20" s="104" t="s">
        <v>110</v>
      </c>
      <c r="D20" s="118" t="s">
        <v>63</v>
      </c>
      <c r="E20" s="118" t="s">
        <v>762</v>
      </c>
      <c r="F20" s="118" t="s">
        <v>762</v>
      </c>
      <c r="G20" s="228"/>
      <c r="H20" s="104" t="s">
        <v>111</v>
      </c>
      <c r="I20" s="118" t="s">
        <v>112</v>
      </c>
      <c r="J20" s="1234" t="s">
        <v>916</v>
      </c>
      <c r="K20" s="227" t="s">
        <v>118</v>
      </c>
      <c r="L20" s="227" t="s">
        <v>123</v>
      </c>
      <c r="M20" s="227" t="s">
        <v>156</v>
      </c>
      <c r="N20" s="227" t="s">
        <v>160</v>
      </c>
      <c r="O20" s="1235" t="s">
        <v>164</v>
      </c>
      <c r="P20" s="231" t="s">
        <v>168</v>
      </c>
      <c r="Q20" s="275" t="s">
        <v>916</v>
      </c>
      <c r="R20" s="104" t="s">
        <v>118</v>
      </c>
      <c r="S20" s="104" t="s">
        <v>123</v>
      </c>
      <c r="T20" s="104" t="s">
        <v>156</v>
      </c>
      <c r="U20" s="104" t="s">
        <v>160</v>
      </c>
      <c r="V20" s="231" t="s">
        <v>164</v>
      </c>
      <c r="W20" s="231" t="s">
        <v>168</v>
      </c>
      <c r="X20" s="233" t="s">
        <v>916</v>
      </c>
      <c r="Y20" s="104" t="s">
        <v>118</v>
      </c>
      <c r="Z20" s="104" t="s">
        <v>123</v>
      </c>
      <c r="AA20" s="104" t="s">
        <v>156</v>
      </c>
      <c r="AB20" s="104" t="s">
        <v>160</v>
      </c>
      <c r="AC20" s="471" t="s">
        <v>164</v>
      </c>
      <c r="AD20" s="231" t="s">
        <v>168</v>
      </c>
      <c r="AE20" s="233" t="s">
        <v>916</v>
      </c>
      <c r="AF20" s="227" t="s">
        <v>118</v>
      </c>
      <c r="AG20" s="227" t="s">
        <v>123</v>
      </c>
      <c r="AH20" s="227" t="s">
        <v>156</v>
      </c>
      <c r="AI20" s="227" t="s">
        <v>160</v>
      </c>
      <c r="AJ20" s="232" t="s">
        <v>164</v>
      </c>
      <c r="AK20" s="474" t="s">
        <v>168</v>
      </c>
    </row>
    <row r="21" spans="2:37" x14ac:dyDescent="0.2">
      <c r="B21" s="119" t="s">
        <v>948</v>
      </c>
      <c r="C21" s="120" t="s">
        <v>949</v>
      </c>
      <c r="D21" s="1224" t="s">
        <v>950</v>
      </c>
      <c r="E21" s="121"/>
      <c r="F21" s="121"/>
      <c r="G21" s="472"/>
      <c r="H21" s="122" t="s">
        <v>141</v>
      </c>
      <c r="I21" s="311">
        <v>2</v>
      </c>
      <c r="J21" s="1474">
        <v>0.61</v>
      </c>
      <c r="K21" s="1232">
        <v>0.61</v>
      </c>
      <c r="L21" s="1233">
        <v>0.61</v>
      </c>
      <c r="M21" s="1233">
        <v>0.61</v>
      </c>
      <c r="N21" s="1233">
        <v>0.61</v>
      </c>
      <c r="O21" s="1233">
        <v>0.61</v>
      </c>
      <c r="P21" s="1475">
        <v>0.61</v>
      </c>
      <c r="Q21" s="1470">
        <v>0.61</v>
      </c>
      <c r="R21" s="1232">
        <v>0.61</v>
      </c>
      <c r="S21" s="1233">
        <v>0.61</v>
      </c>
      <c r="T21" s="1233">
        <v>0.61</v>
      </c>
      <c r="U21" s="1233">
        <v>0.61</v>
      </c>
      <c r="V21" s="1233">
        <v>0.61</v>
      </c>
      <c r="W21" s="1475">
        <v>0.61</v>
      </c>
      <c r="X21" s="1486">
        <v>0.61</v>
      </c>
      <c r="Y21" s="1232">
        <v>0.61</v>
      </c>
      <c r="Z21" s="1233">
        <v>0.61</v>
      </c>
      <c r="AA21" s="1233">
        <v>0.61</v>
      </c>
      <c r="AB21" s="1233">
        <v>0.61</v>
      </c>
      <c r="AC21" s="1233">
        <v>0.61</v>
      </c>
      <c r="AD21" s="1475">
        <v>0.61</v>
      </c>
      <c r="AE21" s="473" t="s">
        <v>762</v>
      </c>
      <c r="AF21" s="469">
        <v>0</v>
      </c>
      <c r="AG21" s="469">
        <v>0</v>
      </c>
      <c r="AH21" s="469">
        <v>0</v>
      </c>
      <c r="AI21" s="469">
        <v>0</v>
      </c>
      <c r="AJ21" s="469">
        <v>0</v>
      </c>
      <c r="AK21" s="470">
        <v>0</v>
      </c>
    </row>
    <row r="22" spans="2:37" x14ac:dyDescent="0.2">
      <c r="B22" s="123" t="s">
        <v>951</v>
      </c>
      <c r="C22" s="124" t="s">
        <v>952</v>
      </c>
      <c r="D22" s="125" t="s">
        <v>953</v>
      </c>
      <c r="E22" s="125"/>
      <c r="F22" s="125"/>
      <c r="G22" s="229"/>
      <c r="H22" s="122" t="s">
        <v>141</v>
      </c>
      <c r="I22" s="312">
        <v>2</v>
      </c>
      <c r="J22" s="1476">
        <v>4.8600000000000003</v>
      </c>
      <c r="K22" s="234">
        <f>VWPTDW!$L$175+$K21</f>
        <v>5.3160000000000007</v>
      </c>
      <c r="L22" s="235">
        <f>VWPTDW!$Q$175+$L21</f>
        <v>5.3340000000000005</v>
      </c>
      <c r="M22" s="235">
        <f>VWPTDW!$V$175+$M21</f>
        <v>5.2610000000000019</v>
      </c>
      <c r="N22" s="235">
        <f>VWPTDW!$AA$175+$N21</f>
        <v>5.171000000000002</v>
      </c>
      <c r="O22" s="235">
        <f>VWPTDW!$AF$175+$O21</f>
        <v>5.1320000000000023</v>
      </c>
      <c r="P22" s="1477">
        <f>VWPTDW!$AK$175+$P21</f>
        <v>5.1130000000000031</v>
      </c>
      <c r="Q22" s="1471">
        <v>4.8600000000000003</v>
      </c>
      <c r="R22" s="234">
        <f>VWPTDW!$L$175+$R21</f>
        <v>5.3160000000000007</v>
      </c>
      <c r="S22" s="235">
        <f>VWPTDW!$Q$175+$S21</f>
        <v>5.3340000000000005</v>
      </c>
      <c r="T22" s="235">
        <f>VWPTDW!$V$175+$T21</f>
        <v>5.2610000000000019</v>
      </c>
      <c r="U22" s="235">
        <f>VWPTDW!$AA$175+$U21</f>
        <v>5.171000000000002</v>
      </c>
      <c r="V22" s="235">
        <f>VWPTDW!$AF$175+$V21</f>
        <v>5.1320000000000023</v>
      </c>
      <c r="W22" s="1477">
        <f>VWPTDW!$AK$175+$W21</f>
        <v>5.1130000000000031</v>
      </c>
      <c r="X22" s="1487">
        <v>4.8600000000000003</v>
      </c>
      <c r="Y22" s="234">
        <f>VWPTDW!$L$175+Y21</f>
        <v>5.3160000000000007</v>
      </c>
      <c r="Z22" s="235">
        <f>VWPTDW!$Q$175+Z21</f>
        <v>5.3340000000000005</v>
      </c>
      <c r="AA22" s="235">
        <f>VWPTDW!$V$175+AA21</f>
        <v>5.2610000000000019</v>
      </c>
      <c r="AB22" s="235">
        <f>VWPTDW!$AA$175+AB21</f>
        <v>5.171000000000002</v>
      </c>
      <c r="AC22" s="235">
        <f>VWPTDW!$AF$175+AC21</f>
        <v>5.1320000000000023</v>
      </c>
      <c r="AD22" s="1477">
        <f>VWPTDW!$AK$175+AD21</f>
        <v>5.1130000000000031</v>
      </c>
      <c r="AE22" s="244" t="s">
        <v>762</v>
      </c>
      <c r="AF22" s="243">
        <v>0</v>
      </c>
      <c r="AG22" s="243">
        <v>0</v>
      </c>
      <c r="AH22" s="243">
        <v>0</v>
      </c>
      <c r="AI22" s="243">
        <v>0</v>
      </c>
      <c r="AJ22" s="243">
        <v>0</v>
      </c>
      <c r="AK22" s="248">
        <v>0</v>
      </c>
    </row>
    <row r="23" spans="2:37" ht="27.6" customHeight="1" x14ac:dyDescent="0.2">
      <c r="B23" s="123" t="s">
        <v>954</v>
      </c>
      <c r="C23" s="122" t="s">
        <v>294</v>
      </c>
      <c r="D23" s="125" t="s">
        <v>955</v>
      </c>
      <c r="E23" s="125"/>
      <c r="F23" s="125"/>
      <c r="G23" s="229"/>
      <c r="H23" s="122" t="s">
        <v>141</v>
      </c>
      <c r="I23" s="312">
        <v>2</v>
      </c>
      <c r="J23" s="1478">
        <v>6.52</v>
      </c>
      <c r="K23" s="1227">
        <f>VWPTDW!$L131-VWPTDW!$L37+K19</f>
        <v>9.5639000000000003</v>
      </c>
      <c r="L23" s="1227">
        <f>VWPTDW!$Q131-VWPTDW!$Q37+$L19</f>
        <v>8.0639000000000003</v>
      </c>
      <c r="M23" s="1227">
        <f>VWPTDW!$V131-VWPTDW!$V37+$M19</f>
        <v>7.2239000000000004</v>
      </c>
      <c r="N23" s="1227">
        <f>VWPTDW!$AA131-VWPTDW!$AA37+$N19</f>
        <v>7.2239000000000004</v>
      </c>
      <c r="O23" s="1227">
        <f>VWPTDW!$AF131-VWPTDW!$AF37+$O19</f>
        <v>7.2239000000000004</v>
      </c>
      <c r="P23" s="1479">
        <f>VWPTDW!$AK131-VWPTDW!$AK37+$P19</f>
        <v>7.2239000000000004</v>
      </c>
      <c r="Q23" s="1472">
        <v>6.52</v>
      </c>
      <c r="R23" s="1227">
        <f>VWPTDW!$L131-VWPTDW!$L37+$R19</f>
        <v>9.5639000000000003</v>
      </c>
      <c r="S23" s="1227">
        <f>VWPTDW!$Q131-VWPTDW!$Q37+$S19</f>
        <v>8.0639000000000003</v>
      </c>
      <c r="T23" s="1227">
        <f>VWPTDW!$V131-VWPTDW!$V37+$T19</f>
        <v>7.2239000000000004</v>
      </c>
      <c r="U23" s="1227">
        <f>VWPTDW!$AA131-VWPTDW!$AA37+$U19</f>
        <v>7.2239000000000004</v>
      </c>
      <c r="V23" s="1227">
        <f>VWPTDW!$AF131-VWPTDW!$AF37+$V19</f>
        <v>7.2239000000000004</v>
      </c>
      <c r="W23" s="1479">
        <f>VWPTDW!$AK131-VWPTDW!$AK37+$W19</f>
        <v>7.2239000000000004</v>
      </c>
      <c r="X23" s="1488">
        <v>6.52</v>
      </c>
      <c r="Y23" s="1227">
        <f>VWPTDW!$L131-VWPTDW!$L37+Y19</f>
        <v>9.5639000000000003</v>
      </c>
      <c r="Z23" s="1227">
        <f>VWPTDW!$Q131-VWPTDW!$Q37+Z19</f>
        <v>8.0639000000000003</v>
      </c>
      <c r="AA23" s="1227">
        <f>VWPTDW!$V131-VWPTDW!$V37+AA19</f>
        <v>7.2239000000000004</v>
      </c>
      <c r="AB23" s="1227">
        <f>VWPTDW!$AA131-VWPTDW!$AA37+AB19</f>
        <v>7.2239000000000004</v>
      </c>
      <c r="AC23" s="1227">
        <f>VWPTDW!$AF131-VWPTDW!$AF37+AC19</f>
        <v>7.2239000000000004</v>
      </c>
      <c r="AD23" s="1479">
        <f>VWPTDW!$AK131-VWPTDW!$AK37+AD19</f>
        <v>7.2239000000000004</v>
      </c>
      <c r="AE23" s="244" t="s">
        <v>762</v>
      </c>
      <c r="AF23" s="243">
        <v>0</v>
      </c>
      <c r="AG23" s="243">
        <v>0</v>
      </c>
      <c r="AH23" s="243">
        <v>0</v>
      </c>
      <c r="AI23" s="243">
        <v>0</v>
      </c>
      <c r="AJ23" s="243">
        <v>0</v>
      </c>
      <c r="AK23" s="248">
        <v>0</v>
      </c>
    </row>
    <row r="24" spans="2:37" ht="42" customHeight="1" x14ac:dyDescent="0.2">
      <c r="B24" s="119" t="s">
        <v>956</v>
      </c>
      <c r="C24" s="126" t="s">
        <v>957</v>
      </c>
      <c r="D24" s="1224" t="s">
        <v>958</v>
      </c>
      <c r="E24" s="121"/>
      <c r="F24" s="121"/>
      <c r="G24" s="229"/>
      <c r="H24" s="126" t="s">
        <v>141</v>
      </c>
      <c r="I24" s="313">
        <v>2</v>
      </c>
      <c r="J24" s="1478">
        <v>0</v>
      </c>
      <c r="K24" s="1226">
        <v>0</v>
      </c>
      <c r="L24" s="1226">
        <v>0</v>
      </c>
      <c r="M24" s="1226">
        <v>0</v>
      </c>
      <c r="N24" s="1226">
        <v>0</v>
      </c>
      <c r="O24" s="1226">
        <v>0</v>
      </c>
      <c r="P24" s="1480">
        <v>0</v>
      </c>
      <c r="Q24" s="1472">
        <v>0</v>
      </c>
      <c r="R24" s="1226">
        <v>0</v>
      </c>
      <c r="S24" s="1226">
        <v>0</v>
      </c>
      <c r="T24" s="1226">
        <v>0</v>
      </c>
      <c r="U24" s="1226">
        <v>0</v>
      </c>
      <c r="V24" s="1226">
        <v>0</v>
      </c>
      <c r="W24" s="1480">
        <v>0</v>
      </c>
      <c r="X24" s="1488">
        <v>0</v>
      </c>
      <c r="Y24" s="1226">
        <v>0</v>
      </c>
      <c r="Z24" s="1226">
        <v>0</v>
      </c>
      <c r="AA24" s="1226">
        <v>0</v>
      </c>
      <c r="AB24" s="1226">
        <v>0</v>
      </c>
      <c r="AC24" s="1226">
        <v>0</v>
      </c>
      <c r="AD24" s="1480">
        <v>0</v>
      </c>
      <c r="AE24" s="244" t="s">
        <v>762</v>
      </c>
      <c r="AF24" s="243">
        <v>0</v>
      </c>
      <c r="AG24" s="243">
        <v>0</v>
      </c>
      <c r="AH24" s="243">
        <v>0</v>
      </c>
      <c r="AI24" s="243">
        <v>0</v>
      </c>
      <c r="AJ24" s="243">
        <v>0</v>
      </c>
      <c r="AK24" s="248">
        <v>0</v>
      </c>
    </row>
    <row r="25" spans="2:37" ht="42.75" x14ac:dyDescent="0.2">
      <c r="B25" s="123" t="s">
        <v>959</v>
      </c>
      <c r="C25" s="124" t="s">
        <v>297</v>
      </c>
      <c r="D25" s="125" t="s">
        <v>960</v>
      </c>
      <c r="E25" s="125"/>
      <c r="F25" s="125"/>
      <c r="G25" s="229"/>
      <c r="H25" s="122" t="s">
        <v>141</v>
      </c>
      <c r="I25" s="312">
        <v>2</v>
      </c>
      <c r="J25" s="1478">
        <v>4.62</v>
      </c>
      <c r="K25" s="1227">
        <f>K23+SUM(VWPTDW!$L$124:$L$127)+K24</f>
        <v>7.7479000000000005</v>
      </c>
      <c r="L25" s="1227">
        <f>$L23+SUM(VWPTDW!$Q$124:$Q$127)+$L24</f>
        <v>6.2079000000000004</v>
      </c>
      <c r="M25" s="1227">
        <f>$M23+SUM(VWPTDW!$V$124:$V$127)+$M24</f>
        <v>5.3279000000000005</v>
      </c>
      <c r="N25" s="1227">
        <f>$N23+SUM(VWPTDW!$AA$124:$AA$127)+$N24</f>
        <v>5.2879000000000005</v>
      </c>
      <c r="O25" s="1227">
        <f>$O23+SUM(VWPTDW!$AF$124:$AF$127)+$O24</f>
        <v>5.2479000000000005</v>
      </c>
      <c r="P25" s="1479">
        <f>$P23+SUM(VWPTDW!$AK$124:$AK$127)+$P24</f>
        <v>5.2079000000000004</v>
      </c>
      <c r="Q25" s="1472">
        <v>4.62</v>
      </c>
      <c r="R25" s="1227">
        <f>$R23+SUM(VWPTDW!$L$124:$L$127)+$R24</f>
        <v>7.7479000000000005</v>
      </c>
      <c r="S25" s="1227">
        <f>$S23+SUM(VWPTDW!$Q$124:$Q$127)+$S24</f>
        <v>6.2079000000000004</v>
      </c>
      <c r="T25" s="1227">
        <f>$T23+SUM(VWPTDW!$V$124:$V$127)+$T24</f>
        <v>5.3279000000000005</v>
      </c>
      <c r="U25" s="1227">
        <f>$U23+SUM(VWPTDW!$AA$124:$AA$127)+$U24</f>
        <v>5.2879000000000005</v>
      </c>
      <c r="V25" s="1227">
        <f>$V23+SUM(VWPTDW!$AF$124:$AF$127)+$V24</f>
        <v>5.2479000000000005</v>
      </c>
      <c r="W25" s="1479">
        <f>$W23+SUM(VWPTDW!$AK$124:$AK$127)+$W24</f>
        <v>5.2079000000000004</v>
      </c>
      <c r="X25" s="1488">
        <v>4.62</v>
      </c>
      <c r="Y25" s="1227">
        <f>Y23+SUM(VWPTDW!$L$124:$L$127)+Y24</f>
        <v>7.7479000000000005</v>
      </c>
      <c r="Z25" s="1227">
        <f>Z23+SUM(VWPTDW!$Q$124:$Q$127)+Z24</f>
        <v>6.2079000000000004</v>
      </c>
      <c r="AA25" s="1227">
        <f>AA23+SUM(VWPTDW!$V$124:$V$127)+AA24</f>
        <v>5.3279000000000005</v>
      </c>
      <c r="AB25" s="1227">
        <f>AB23+SUM(VWPTDW!$AA$124:$AA$127)+AB24</f>
        <v>5.2879000000000005</v>
      </c>
      <c r="AC25" s="1227">
        <f>AC23+SUM(VWPTDW!$AF$124:$AF$127)+AC24</f>
        <v>5.2479000000000005</v>
      </c>
      <c r="AD25" s="1479">
        <f>AD23+SUM(VWPTDW!$AK$124:$AK$127)+AD24</f>
        <v>5.2079000000000004</v>
      </c>
      <c r="AE25" s="244" t="s">
        <v>762</v>
      </c>
      <c r="AF25" s="243">
        <v>0</v>
      </c>
      <c r="AG25" s="243">
        <v>0</v>
      </c>
      <c r="AH25" s="243">
        <v>0</v>
      </c>
      <c r="AI25" s="243">
        <v>0</v>
      </c>
      <c r="AJ25" s="243">
        <v>0</v>
      </c>
      <c r="AK25" s="248">
        <v>0</v>
      </c>
    </row>
    <row r="26" spans="2:37" x14ac:dyDescent="0.2">
      <c r="B26" s="123" t="s">
        <v>961</v>
      </c>
      <c r="C26" s="124" t="s">
        <v>291</v>
      </c>
      <c r="D26" s="125" t="s">
        <v>674</v>
      </c>
      <c r="E26" s="125"/>
      <c r="F26" s="125"/>
      <c r="G26" s="229"/>
      <c r="H26" s="122" t="s">
        <v>141</v>
      </c>
      <c r="I26" s="312">
        <v>2</v>
      </c>
      <c r="J26" s="1478">
        <v>0.3</v>
      </c>
      <c r="K26" s="1227">
        <f>VWPTDW!$L$178</f>
        <v>0.33</v>
      </c>
      <c r="L26" s="1227">
        <f>VWPTDW!$Q$178</f>
        <v>0.39</v>
      </c>
      <c r="M26" s="1227">
        <f>VWPTDW!$V$178</f>
        <v>0.44</v>
      </c>
      <c r="N26" s="1227">
        <f>VWPTDW!$AA$178</f>
        <v>0.44</v>
      </c>
      <c r="O26" s="1227">
        <f>VWPTDW!$AF$178</f>
        <v>0.52</v>
      </c>
      <c r="P26" s="1479">
        <f>VWPTDW!$AK$178</f>
        <v>0.52</v>
      </c>
      <c r="Q26" s="1472">
        <v>0.3</v>
      </c>
      <c r="R26" s="1227">
        <f>VWPTDW!$L$178</f>
        <v>0.33</v>
      </c>
      <c r="S26" s="1227">
        <f>VWPTDW!$Q$178</f>
        <v>0.39</v>
      </c>
      <c r="T26" s="1227">
        <f>VWPTDW!$V$178</f>
        <v>0.44</v>
      </c>
      <c r="U26" s="1227">
        <f>VWPTDW!$AA$178</f>
        <v>0.44</v>
      </c>
      <c r="V26" s="1227">
        <f>VWPTDW!$AF$178</f>
        <v>0.52</v>
      </c>
      <c r="W26" s="1479">
        <f>VWPTDW!$AK$178</f>
        <v>0.52</v>
      </c>
      <c r="X26" s="1488">
        <v>0.3</v>
      </c>
      <c r="Y26" s="1227">
        <f>VWPTDW!$L$178</f>
        <v>0.33</v>
      </c>
      <c r="Z26" s="1227">
        <f>VWPTDW!$Q$178</f>
        <v>0.39</v>
      </c>
      <c r="AA26" s="1227">
        <f>VWPTDW!$V$178</f>
        <v>0.44</v>
      </c>
      <c r="AB26" s="1227">
        <f>VWPTDW!$AA$178</f>
        <v>0.44</v>
      </c>
      <c r="AC26" s="1227">
        <f>VWPTDW!$AF$178</f>
        <v>0.52</v>
      </c>
      <c r="AD26" s="1479">
        <f>VWPTDW!$AK$178</f>
        <v>0.52</v>
      </c>
      <c r="AE26" s="244" t="s">
        <v>762</v>
      </c>
      <c r="AF26" s="243">
        <v>0</v>
      </c>
      <c r="AG26" s="243">
        <v>0</v>
      </c>
      <c r="AH26" s="243">
        <v>0</v>
      </c>
      <c r="AI26" s="243">
        <v>0</v>
      </c>
      <c r="AJ26" s="243">
        <v>0</v>
      </c>
      <c r="AK26" s="248">
        <v>0</v>
      </c>
    </row>
    <row r="27" spans="2:37" x14ac:dyDescent="0.2">
      <c r="B27" s="119" t="s">
        <v>962</v>
      </c>
      <c r="C27" s="120" t="s">
        <v>963</v>
      </c>
      <c r="D27" s="1225" t="s">
        <v>964</v>
      </c>
      <c r="E27" s="127"/>
      <c r="F27" s="127"/>
      <c r="G27" s="230"/>
      <c r="H27" s="126" t="s">
        <v>141</v>
      </c>
      <c r="I27" s="313">
        <v>2</v>
      </c>
      <c r="J27" s="1478">
        <v>0</v>
      </c>
      <c r="K27" s="1226">
        <v>0</v>
      </c>
      <c r="L27" s="1226">
        <v>0</v>
      </c>
      <c r="M27" s="1226">
        <v>0</v>
      </c>
      <c r="N27" s="1226">
        <v>0</v>
      </c>
      <c r="O27" s="1226">
        <v>0</v>
      </c>
      <c r="P27" s="1480">
        <v>0</v>
      </c>
      <c r="Q27" s="1472">
        <v>0</v>
      </c>
      <c r="R27" s="1226">
        <v>0</v>
      </c>
      <c r="S27" s="1226">
        <v>0</v>
      </c>
      <c r="T27" s="1226">
        <v>0</v>
      </c>
      <c r="U27" s="1226">
        <v>0</v>
      </c>
      <c r="V27" s="1226">
        <v>0</v>
      </c>
      <c r="W27" s="1480">
        <v>0</v>
      </c>
      <c r="X27" s="1488">
        <v>0</v>
      </c>
      <c r="Y27" s="1226">
        <v>0</v>
      </c>
      <c r="Z27" s="1226">
        <v>0</v>
      </c>
      <c r="AA27" s="1226">
        <v>0</v>
      </c>
      <c r="AB27" s="1226">
        <v>0</v>
      </c>
      <c r="AC27" s="1226">
        <v>0</v>
      </c>
      <c r="AD27" s="1480">
        <v>0</v>
      </c>
      <c r="AE27" s="244" t="s">
        <v>762</v>
      </c>
      <c r="AF27" s="243">
        <v>0</v>
      </c>
      <c r="AG27" s="243">
        <v>0</v>
      </c>
      <c r="AH27" s="243">
        <v>0</v>
      </c>
      <c r="AI27" s="243">
        <v>0</v>
      </c>
      <c r="AJ27" s="243">
        <v>0</v>
      </c>
      <c r="AK27" s="248">
        <v>0</v>
      </c>
    </row>
    <row r="28" spans="2:37" ht="15" customHeight="1" x14ac:dyDescent="0.2">
      <c r="B28" s="123" t="s">
        <v>965</v>
      </c>
      <c r="C28" s="124" t="s">
        <v>498</v>
      </c>
      <c r="D28" s="125" t="s">
        <v>966</v>
      </c>
      <c r="E28" s="125"/>
      <c r="F28" s="125"/>
      <c r="G28" s="229"/>
      <c r="H28" s="122" t="s">
        <v>141</v>
      </c>
      <c r="I28" s="312">
        <v>2</v>
      </c>
      <c r="J28" s="1478">
        <v>1.9</v>
      </c>
      <c r="K28" s="1227">
        <f>$K25-$K22</f>
        <v>2.4318999999999997</v>
      </c>
      <c r="L28" s="1227">
        <f>$L25-$L22</f>
        <v>0.8738999999999999</v>
      </c>
      <c r="M28" s="1227">
        <f>$M25-$M22</f>
        <v>6.6899999999998627E-2</v>
      </c>
      <c r="N28" s="1227">
        <f>$N25-$N22</f>
        <v>0.11689999999999845</v>
      </c>
      <c r="O28" s="1227">
        <f>$O25-$O22</f>
        <v>0.11589999999999812</v>
      </c>
      <c r="P28" s="1479">
        <f>$P25-$P22</f>
        <v>9.489999999999732E-2</v>
      </c>
      <c r="Q28" s="1472">
        <v>1.9</v>
      </c>
      <c r="R28" s="1227">
        <f>$R25-$R22</f>
        <v>2.4318999999999997</v>
      </c>
      <c r="S28" s="1227">
        <f>$S25-$S22</f>
        <v>0.8738999999999999</v>
      </c>
      <c r="T28" s="1227">
        <f>$T25-$T22</f>
        <v>6.6899999999998627E-2</v>
      </c>
      <c r="U28" s="1227">
        <f>$U25-$U22</f>
        <v>0.11689999999999845</v>
      </c>
      <c r="V28" s="1227">
        <f>$V25-$V22</f>
        <v>0.11589999999999812</v>
      </c>
      <c r="W28" s="1479">
        <f>$W25-$W22</f>
        <v>9.489999999999732E-2</v>
      </c>
      <c r="X28" s="1488">
        <v>1.9</v>
      </c>
      <c r="Y28" s="1227">
        <f t="shared" ref="Y28:AD28" si="0">Y25-Y22</f>
        <v>2.4318999999999997</v>
      </c>
      <c r="Z28" s="1227">
        <f t="shared" si="0"/>
        <v>0.8738999999999999</v>
      </c>
      <c r="AA28" s="1227">
        <f t="shared" si="0"/>
        <v>6.6899999999998627E-2</v>
      </c>
      <c r="AB28" s="1227">
        <f t="shared" si="0"/>
        <v>0.11689999999999845</v>
      </c>
      <c r="AC28" s="1227">
        <f t="shared" si="0"/>
        <v>0.11589999999999812</v>
      </c>
      <c r="AD28" s="1479">
        <f t="shared" si="0"/>
        <v>9.489999999999732E-2</v>
      </c>
      <c r="AE28" s="244" t="s">
        <v>762</v>
      </c>
      <c r="AF28" s="243">
        <v>0</v>
      </c>
      <c r="AG28" s="243">
        <v>0</v>
      </c>
      <c r="AH28" s="243">
        <v>0</v>
      </c>
      <c r="AI28" s="243">
        <v>0</v>
      </c>
      <c r="AJ28" s="243">
        <v>0</v>
      </c>
      <c r="AK28" s="248">
        <v>0</v>
      </c>
    </row>
    <row r="29" spans="2:37" ht="15" customHeight="1" thickBot="1" x14ac:dyDescent="0.25">
      <c r="B29" s="240" t="s">
        <v>967</v>
      </c>
      <c r="C29" s="241" t="s">
        <v>300</v>
      </c>
      <c r="D29" s="242" t="s">
        <v>968</v>
      </c>
      <c r="E29" s="236"/>
      <c r="F29" s="236"/>
      <c r="G29" s="237"/>
      <c r="H29" s="238" t="s">
        <v>141</v>
      </c>
      <c r="I29" s="314">
        <v>2</v>
      </c>
      <c r="J29" s="1481">
        <v>-0.3</v>
      </c>
      <c r="K29" s="1482">
        <f>$K28-($K26+$K27)</f>
        <v>2.1018999999999997</v>
      </c>
      <c r="L29" s="1483">
        <f>$L28-($L26+$L27)</f>
        <v>0.48389999999999989</v>
      </c>
      <c r="M29" s="1483">
        <f>$M28-($M26+$M27)</f>
        <v>-0.37310000000000137</v>
      </c>
      <c r="N29" s="1483">
        <f>$N28-($N26+$N27)</f>
        <v>-0.32310000000000155</v>
      </c>
      <c r="O29" s="1483">
        <f>$O28-($O26+$O27)</f>
        <v>-0.4041000000000019</v>
      </c>
      <c r="P29" s="1484">
        <f>$P28-($P26+$P27)</f>
        <v>-0.4251000000000027</v>
      </c>
      <c r="Q29" s="1473">
        <v>-0.3</v>
      </c>
      <c r="R29" s="1482">
        <f>$R28-($R26+$R27)</f>
        <v>2.1018999999999997</v>
      </c>
      <c r="S29" s="1483">
        <f>$S28-($S26+$S27)</f>
        <v>0.48389999999999989</v>
      </c>
      <c r="T29" s="1483">
        <f>$T28-($T26+$T27)</f>
        <v>-0.37310000000000137</v>
      </c>
      <c r="U29" s="1483">
        <f>$U28-($U26+$U27)</f>
        <v>-0.32310000000000155</v>
      </c>
      <c r="V29" s="1483">
        <f>$V28-($V26+$V27)</f>
        <v>-0.4041000000000019</v>
      </c>
      <c r="W29" s="1484">
        <f>$W28-($W26+$W27)</f>
        <v>-0.4251000000000027</v>
      </c>
      <c r="X29" s="1489">
        <v>-0.3</v>
      </c>
      <c r="Y29" s="1482">
        <f t="shared" ref="Y29:AD29" si="1">Y28-(Y26+Y27)</f>
        <v>2.1018999999999997</v>
      </c>
      <c r="Z29" s="1483">
        <f t="shared" si="1"/>
        <v>0.48389999999999989</v>
      </c>
      <c r="AA29" s="1483">
        <f t="shared" si="1"/>
        <v>-0.37310000000000137</v>
      </c>
      <c r="AB29" s="1483">
        <f t="shared" si="1"/>
        <v>-0.32310000000000155</v>
      </c>
      <c r="AC29" s="1483">
        <f t="shared" si="1"/>
        <v>-0.4041000000000019</v>
      </c>
      <c r="AD29" s="1484">
        <f t="shared" si="1"/>
        <v>-0.4251000000000027</v>
      </c>
      <c r="AE29" s="244" t="s">
        <v>762</v>
      </c>
      <c r="AF29" s="243">
        <v>0</v>
      </c>
      <c r="AG29" s="243">
        <v>0</v>
      </c>
      <c r="AH29" s="243">
        <v>0</v>
      </c>
      <c r="AI29" s="243">
        <v>0</v>
      </c>
      <c r="AJ29" s="243">
        <v>0</v>
      </c>
      <c r="AK29" s="248">
        <v>0</v>
      </c>
    </row>
    <row r="30" spans="2:37" ht="15" thickTop="1" x14ac:dyDescent="0.2">
      <c r="B30" s="239"/>
      <c r="C30" s="239"/>
      <c r="D30" s="239"/>
      <c r="E30" s="239"/>
      <c r="F30" s="239"/>
      <c r="G30" s="239"/>
      <c r="H30" s="239"/>
      <c r="I30" s="239"/>
      <c r="Q30" s="468"/>
      <c r="R30" s="239"/>
      <c r="S30" s="239"/>
      <c r="T30" s="239"/>
      <c r="U30" s="239"/>
      <c r="V30" s="239"/>
      <c r="W30" s="239"/>
      <c r="X30" s="1485"/>
      <c r="Y30" s="1485"/>
      <c r="Z30" s="1485"/>
      <c r="AA30" s="1485"/>
      <c r="AB30" s="1485"/>
      <c r="AC30" s="1485"/>
      <c r="AD30" s="1485"/>
      <c r="AE30" s="239"/>
      <c r="AF30" s="239"/>
      <c r="AG30" s="239"/>
      <c r="AH30" s="239"/>
      <c r="AI30" s="239"/>
      <c r="AJ30" s="239"/>
      <c r="AK30" s="239"/>
    </row>
  </sheetData>
  <mergeCells count="4">
    <mergeCell ref="AE8:AK8"/>
    <mergeCell ref="J8:P8"/>
    <mergeCell ref="Q8:W8"/>
    <mergeCell ref="X8:AD8"/>
  </mergeCells>
  <hyperlinks>
    <hyperlink ref="B2" location="'TITLE PAGE'!A1" display="Back to title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131"/>
  <sheetViews>
    <sheetView topLeftCell="A61" zoomScale="55" zoomScaleNormal="55" workbookViewId="0">
      <selection activeCell="AK15" sqref="A1:AK15"/>
    </sheetView>
  </sheetViews>
  <sheetFormatPr defaultColWidth="8.77734375" defaultRowHeight="14.25" x14ac:dyDescent="0.2"/>
  <cols>
    <col min="1" max="1" width="2.21875" style="8" customWidth="1"/>
    <col min="2" max="2" width="21.21875" style="8" customWidth="1"/>
    <col min="3" max="3" width="23.77734375" style="8" customWidth="1"/>
    <col min="4" max="4" width="10.21875" style="8" customWidth="1"/>
    <col min="5" max="7" width="8.77734375" style="8"/>
    <col min="8" max="8" width="8.5546875" style="8" customWidth="1"/>
    <col min="9" max="9" width="11.21875" style="8" customWidth="1"/>
    <col min="10" max="16384" width="8.77734375" style="8"/>
  </cols>
  <sheetData>
    <row r="1" spans="2:26" ht="15" thickBot="1" x14ac:dyDescent="0.25">
      <c r="B1" s="73"/>
      <c r="C1" s="73"/>
      <c r="D1" s="73"/>
      <c r="E1" s="73"/>
      <c r="F1" s="73"/>
      <c r="G1" s="73"/>
      <c r="H1" s="73"/>
      <c r="I1" s="73"/>
      <c r="J1" s="73"/>
      <c r="K1" s="73"/>
      <c r="L1" s="73"/>
      <c r="M1" s="73"/>
      <c r="N1" s="73"/>
      <c r="O1" s="73"/>
      <c r="P1" s="73"/>
      <c r="Q1" s="73"/>
      <c r="R1" s="73"/>
    </row>
    <row r="2" spans="2:26" ht="30.75" thickBot="1" x14ac:dyDescent="0.25">
      <c r="B2" s="128" t="s">
        <v>56</v>
      </c>
      <c r="C2" s="69" t="str">
        <f>'TITLE PAGE'!$D$18</f>
        <v>Veolia Water Projects Limited</v>
      </c>
      <c r="D2" s="129" t="s">
        <v>969</v>
      </c>
      <c r="E2" s="70" t="s">
        <v>970</v>
      </c>
      <c r="F2" s="128" t="s">
        <v>971</v>
      </c>
      <c r="G2" s="70" t="s">
        <v>972</v>
      </c>
      <c r="H2" s="130" t="s">
        <v>107</v>
      </c>
      <c r="I2" s="70" t="s">
        <v>973</v>
      </c>
      <c r="K2" s="1272" t="s">
        <v>55</v>
      </c>
      <c r="M2" s="464"/>
      <c r="O2" s="73"/>
      <c r="S2" s="464"/>
    </row>
    <row r="3" spans="2:26" ht="71.25" customHeight="1" thickBot="1" x14ac:dyDescent="0.25">
      <c r="B3" s="129" t="s">
        <v>974</v>
      </c>
      <c r="C3" s="1576" t="s">
        <v>975</v>
      </c>
      <c r="D3" s="1577"/>
      <c r="E3" s="1577"/>
      <c r="F3" s="1577"/>
      <c r="G3" s="1577"/>
      <c r="H3" s="1577"/>
      <c r="I3" s="1578"/>
      <c r="N3" s="73"/>
    </row>
    <row r="4" spans="2:26" ht="71.25" customHeight="1" thickBot="1" x14ac:dyDescent="0.25">
      <c r="B4" s="129" t="s">
        <v>976</v>
      </c>
      <c r="C4" s="1573" t="s">
        <v>977</v>
      </c>
      <c r="D4" s="1574"/>
      <c r="E4" s="1574"/>
      <c r="F4" s="1574"/>
      <c r="G4" s="1574"/>
      <c r="H4" s="1574"/>
      <c r="I4" s="1575"/>
      <c r="N4" s="1560" t="s">
        <v>978</v>
      </c>
      <c r="O4" s="1561"/>
      <c r="P4" s="1561"/>
      <c r="Q4" s="1561"/>
      <c r="R4" s="1561"/>
      <c r="S4" s="1561"/>
      <c r="T4" s="1561"/>
      <c r="U4" s="1562"/>
    </row>
    <row r="5" spans="2:26" ht="78" customHeight="1" thickBot="1" x14ac:dyDescent="0.25">
      <c r="B5" s="129" t="s">
        <v>979</v>
      </c>
      <c r="C5" s="1573" t="s">
        <v>980</v>
      </c>
      <c r="D5" s="1574"/>
      <c r="E5" s="1574"/>
      <c r="F5" s="1574"/>
      <c r="G5" s="1574"/>
      <c r="H5" s="1574"/>
      <c r="I5" s="1575"/>
      <c r="N5" s="73"/>
    </row>
    <row r="6" spans="2:26" ht="60" customHeight="1" thickBot="1" x14ac:dyDescent="0.25">
      <c r="B6" s="71" t="s">
        <v>981</v>
      </c>
      <c r="C6" s="131"/>
      <c r="D6" s="72" t="s">
        <v>982</v>
      </c>
      <c r="E6" s="131"/>
      <c r="F6" s="132" t="s">
        <v>983</v>
      </c>
      <c r="G6" s="133"/>
      <c r="H6" s="132" t="s">
        <v>2</v>
      </c>
      <c r="I6" s="133"/>
      <c r="K6" s="73"/>
    </row>
    <row r="7" spans="2:26" ht="15" thickBot="1" x14ac:dyDescent="0.25">
      <c r="P7" s="73"/>
    </row>
    <row r="8" spans="2:26" ht="45.75" thickBot="1" x14ac:dyDescent="0.25">
      <c r="B8" s="223" t="str">
        <f>CONCATENATE("Table 7a: WC level - Alternative Programme ",E2, " Baseline SDB")</f>
        <v>Table 7a: WC level - Alternative Programme  [specify] Baseline SDB</v>
      </c>
      <c r="M8" s="1565" t="s">
        <v>984</v>
      </c>
      <c r="N8" s="1566"/>
      <c r="O8" s="1566"/>
      <c r="P8" s="1566"/>
      <c r="Q8" s="1566"/>
      <c r="R8" s="1566"/>
      <c r="S8" s="1566"/>
      <c r="T8" s="1566"/>
      <c r="U8" s="1566"/>
      <c r="V8" s="1566"/>
      <c r="W8" s="1566"/>
      <c r="X8" s="1566"/>
      <c r="Y8" s="1566"/>
      <c r="Z8" s="1566"/>
    </row>
    <row r="9" spans="2:26" ht="30.75" thickBot="1" x14ac:dyDescent="0.25">
      <c r="B9" s="134" t="s">
        <v>62</v>
      </c>
      <c r="C9" s="135" t="s">
        <v>985</v>
      </c>
      <c r="D9" s="1567" t="s">
        <v>111</v>
      </c>
      <c r="E9" s="1568"/>
      <c r="F9" s="136" t="s">
        <v>112</v>
      </c>
      <c r="G9" s="148" t="s">
        <v>986</v>
      </c>
      <c r="H9" s="137" t="s">
        <v>987</v>
      </c>
      <c r="I9" s="137" t="s">
        <v>988</v>
      </c>
      <c r="J9" s="137" t="s">
        <v>989</v>
      </c>
      <c r="K9" s="137" t="s">
        <v>990</v>
      </c>
      <c r="L9" s="138" t="s">
        <v>991</v>
      </c>
      <c r="M9" s="149" t="s">
        <v>992</v>
      </c>
      <c r="N9" s="149" t="s">
        <v>993</v>
      </c>
      <c r="O9" s="149" t="s">
        <v>994</v>
      </c>
      <c r="P9" s="149" t="s">
        <v>995</v>
      </c>
      <c r="Q9" s="148" t="s">
        <v>996</v>
      </c>
      <c r="R9" s="137" t="s">
        <v>997</v>
      </c>
      <c r="S9" s="137" t="s">
        <v>998</v>
      </c>
      <c r="T9" s="137" t="s">
        <v>999</v>
      </c>
      <c r="U9" s="137" t="s">
        <v>1000</v>
      </c>
      <c r="V9" s="138" t="s">
        <v>1001</v>
      </c>
      <c r="W9" s="149" t="s">
        <v>1002</v>
      </c>
      <c r="X9" s="149" t="s">
        <v>1003</v>
      </c>
      <c r="Y9" s="149" t="s">
        <v>1004</v>
      </c>
      <c r="Z9" s="149" t="s">
        <v>1005</v>
      </c>
    </row>
    <row r="10" spans="2:26" x14ac:dyDescent="0.2">
      <c r="B10" s="139" t="s">
        <v>1006</v>
      </c>
      <c r="C10" s="140" t="s">
        <v>952</v>
      </c>
      <c r="D10" s="1569" t="s">
        <v>141</v>
      </c>
      <c r="E10" s="1570"/>
      <c r="F10" s="141">
        <v>2</v>
      </c>
      <c r="G10" s="348"/>
      <c r="H10" s="349"/>
      <c r="I10" s="349"/>
      <c r="J10" s="349"/>
      <c r="K10" s="349"/>
      <c r="L10" s="350"/>
      <c r="M10" s="351"/>
      <c r="N10" s="351"/>
      <c r="O10" s="351"/>
      <c r="P10" s="351"/>
      <c r="Q10" s="348"/>
      <c r="R10" s="349"/>
      <c r="S10" s="349"/>
      <c r="T10" s="349"/>
      <c r="U10" s="349"/>
      <c r="V10" s="350"/>
      <c r="W10" s="351"/>
      <c r="X10" s="351"/>
      <c r="Y10" s="351"/>
      <c r="Z10" s="351"/>
    </row>
    <row r="11" spans="2:26" ht="28.5" customHeight="1" x14ac:dyDescent="0.2">
      <c r="B11" s="142" t="s">
        <v>1007</v>
      </c>
      <c r="C11" s="143" t="s">
        <v>297</v>
      </c>
      <c r="D11" s="1571" t="s">
        <v>141</v>
      </c>
      <c r="E11" s="1572"/>
      <c r="F11" s="144">
        <v>2</v>
      </c>
      <c r="G11" s="352"/>
      <c r="H11" s="353"/>
      <c r="I11" s="353"/>
      <c r="J11" s="353"/>
      <c r="K11" s="353"/>
      <c r="L11" s="354"/>
      <c r="M11" s="355"/>
      <c r="N11" s="355"/>
      <c r="O11" s="355"/>
      <c r="P11" s="355"/>
      <c r="Q11" s="352"/>
      <c r="R11" s="353"/>
      <c r="S11" s="353"/>
      <c r="T11" s="353"/>
      <c r="U11" s="353"/>
      <c r="V11" s="354"/>
      <c r="W11" s="355"/>
      <c r="X11" s="355"/>
      <c r="Y11" s="355"/>
      <c r="Z11" s="355"/>
    </row>
    <row r="12" spans="2:26" x14ac:dyDescent="0.2">
      <c r="B12" s="225" t="s">
        <v>1008</v>
      </c>
      <c r="C12" s="226" t="s">
        <v>291</v>
      </c>
      <c r="D12" s="1571" t="s">
        <v>141</v>
      </c>
      <c r="E12" s="1572"/>
      <c r="F12" s="144">
        <v>2</v>
      </c>
      <c r="G12" s="356"/>
      <c r="H12" s="357"/>
      <c r="I12" s="357"/>
      <c r="J12" s="357"/>
      <c r="K12" s="357"/>
      <c r="L12" s="358"/>
      <c r="M12" s="359"/>
      <c r="N12" s="359"/>
      <c r="O12" s="359"/>
      <c r="P12" s="359"/>
      <c r="Q12" s="356"/>
      <c r="R12" s="357"/>
      <c r="S12" s="357"/>
      <c r="T12" s="357"/>
      <c r="U12" s="357"/>
      <c r="V12" s="358"/>
      <c r="W12" s="359"/>
      <c r="X12" s="359"/>
      <c r="Y12" s="359"/>
      <c r="Z12" s="359"/>
    </row>
    <row r="13" spans="2:26" ht="15" thickBot="1" x14ac:dyDescent="0.25">
      <c r="B13" s="145" t="s">
        <v>1009</v>
      </c>
      <c r="C13" s="146" t="s">
        <v>300</v>
      </c>
      <c r="D13" s="1563" t="s">
        <v>141</v>
      </c>
      <c r="E13" s="1564"/>
      <c r="F13" s="147">
        <v>2</v>
      </c>
      <c r="G13" s="360"/>
      <c r="H13" s="361"/>
      <c r="I13" s="361"/>
      <c r="J13" s="361"/>
      <c r="K13" s="361"/>
      <c r="L13" s="362"/>
      <c r="M13" s="363"/>
      <c r="N13" s="363"/>
      <c r="O13" s="363"/>
      <c r="P13" s="363"/>
      <c r="Q13" s="360"/>
      <c r="R13" s="361"/>
      <c r="S13" s="361"/>
      <c r="T13" s="361"/>
      <c r="U13" s="361"/>
      <c r="V13" s="362"/>
      <c r="W13" s="363"/>
      <c r="X13" s="363"/>
      <c r="Y13" s="363"/>
      <c r="Z13" s="363"/>
    </row>
    <row r="14" spans="2:26" ht="15" thickBot="1" x14ac:dyDescent="0.25">
      <c r="B14" s="165"/>
      <c r="C14" s="93"/>
      <c r="D14" s="93"/>
      <c r="E14" s="93"/>
      <c r="Q14" s="73"/>
      <c r="R14" s="73"/>
    </row>
    <row r="15" spans="2:26" ht="45.75" thickBot="1" x14ac:dyDescent="0.25">
      <c r="B15" s="223" t="str">
        <f>CONCATENATE("Table 7b: WC level - Alternative Programme  ",E2, " Final Plan SDB")</f>
        <v>Table 7b: WC level - Alternative Programme   [specify] Final Plan SDB</v>
      </c>
      <c r="C15" s="167"/>
      <c r="D15" s="166"/>
      <c r="E15" s="166"/>
      <c r="F15" s="102"/>
      <c r="G15" s="102"/>
      <c r="H15" s="102"/>
      <c r="I15" s="102"/>
      <c r="J15" s="102"/>
      <c r="K15" s="102"/>
      <c r="L15" s="102"/>
      <c r="M15" s="1565" t="s">
        <v>984</v>
      </c>
      <c r="N15" s="1566"/>
      <c r="O15" s="1566"/>
      <c r="P15" s="1566"/>
      <c r="Q15" s="1566"/>
      <c r="R15" s="1566"/>
      <c r="S15" s="1566"/>
      <c r="T15" s="1566"/>
      <c r="U15" s="1566"/>
      <c r="V15" s="1566"/>
      <c r="W15" s="1566"/>
      <c r="X15" s="1566"/>
      <c r="Y15" s="1566"/>
      <c r="Z15" s="1566"/>
    </row>
    <row r="16" spans="2:26" ht="30.75" thickBot="1" x14ac:dyDescent="0.25">
      <c r="B16" s="433" t="s">
        <v>62</v>
      </c>
      <c r="C16" s="434" t="s">
        <v>1010</v>
      </c>
      <c r="D16" s="1567" t="s">
        <v>111</v>
      </c>
      <c r="E16" s="1568"/>
      <c r="F16" s="435" t="s">
        <v>112</v>
      </c>
      <c r="G16" s="436" t="s">
        <v>986</v>
      </c>
      <c r="H16" s="437" t="s">
        <v>987</v>
      </c>
      <c r="I16" s="437" t="s">
        <v>988</v>
      </c>
      <c r="J16" s="437" t="s">
        <v>989</v>
      </c>
      <c r="K16" s="437" t="s">
        <v>990</v>
      </c>
      <c r="L16" s="438" t="s">
        <v>991</v>
      </c>
      <c r="M16" s="439" t="s">
        <v>992</v>
      </c>
      <c r="N16" s="439" t="s">
        <v>993</v>
      </c>
      <c r="O16" s="439" t="s">
        <v>994</v>
      </c>
      <c r="P16" s="439" t="s">
        <v>995</v>
      </c>
      <c r="Q16" s="148" t="s">
        <v>996</v>
      </c>
      <c r="R16" s="137" t="s">
        <v>997</v>
      </c>
      <c r="S16" s="137" t="s">
        <v>998</v>
      </c>
      <c r="T16" s="137" t="s">
        <v>999</v>
      </c>
      <c r="U16" s="137" t="s">
        <v>1000</v>
      </c>
      <c r="V16" s="138" t="s">
        <v>1001</v>
      </c>
      <c r="W16" s="149" t="s">
        <v>1002</v>
      </c>
      <c r="X16" s="149" t="s">
        <v>1003</v>
      </c>
      <c r="Y16" s="149" t="s">
        <v>1004</v>
      </c>
      <c r="Z16" s="149" t="s">
        <v>1005</v>
      </c>
    </row>
    <row r="17" spans="2:26" x14ac:dyDescent="0.2">
      <c r="B17" s="413" t="s">
        <v>1011</v>
      </c>
      <c r="C17" s="414" t="s">
        <v>952</v>
      </c>
      <c r="D17" s="1569" t="s">
        <v>141</v>
      </c>
      <c r="E17" s="1570"/>
      <c r="F17" s="415">
        <v>2</v>
      </c>
      <c r="G17" s="416"/>
      <c r="H17" s="417"/>
      <c r="I17" s="417"/>
      <c r="J17" s="417"/>
      <c r="K17" s="417"/>
      <c r="L17" s="418"/>
      <c r="M17" s="419"/>
      <c r="N17" s="419"/>
      <c r="O17" s="419"/>
      <c r="P17" s="420"/>
      <c r="Q17" s="348"/>
      <c r="R17" s="349"/>
      <c r="S17" s="349"/>
      <c r="T17" s="349"/>
      <c r="U17" s="349"/>
      <c r="V17" s="350"/>
      <c r="W17" s="351"/>
      <c r="X17" s="351"/>
      <c r="Y17" s="351"/>
      <c r="Z17" s="351"/>
    </row>
    <row r="18" spans="2:26" ht="28.5" customHeight="1" x14ac:dyDescent="0.2">
      <c r="B18" s="421" t="s">
        <v>1012</v>
      </c>
      <c r="C18" s="143" t="s">
        <v>297</v>
      </c>
      <c r="D18" s="1571" t="s">
        <v>141</v>
      </c>
      <c r="E18" s="1572"/>
      <c r="F18" s="144">
        <v>2</v>
      </c>
      <c r="G18" s="352"/>
      <c r="H18" s="353"/>
      <c r="I18" s="353"/>
      <c r="J18" s="353"/>
      <c r="K18" s="353"/>
      <c r="L18" s="354"/>
      <c r="M18" s="355"/>
      <c r="N18" s="355"/>
      <c r="O18" s="355"/>
      <c r="P18" s="422"/>
      <c r="Q18" s="352"/>
      <c r="R18" s="353"/>
      <c r="S18" s="353"/>
      <c r="T18" s="353"/>
      <c r="U18" s="353"/>
      <c r="V18" s="354"/>
      <c r="W18" s="355"/>
      <c r="X18" s="355"/>
      <c r="Y18" s="355"/>
      <c r="Z18" s="355"/>
    </row>
    <row r="19" spans="2:26" x14ac:dyDescent="0.2">
      <c r="B19" s="423" t="s">
        <v>1013</v>
      </c>
      <c r="C19" s="226" t="s">
        <v>291</v>
      </c>
      <c r="D19" s="1571" t="s">
        <v>141</v>
      </c>
      <c r="E19" s="1572"/>
      <c r="F19" s="144">
        <v>2</v>
      </c>
      <c r="G19" s="356"/>
      <c r="H19" s="357"/>
      <c r="I19" s="357"/>
      <c r="J19" s="357"/>
      <c r="K19" s="357"/>
      <c r="L19" s="358"/>
      <c r="M19" s="359"/>
      <c r="N19" s="359"/>
      <c r="O19" s="359"/>
      <c r="P19" s="424"/>
      <c r="Q19" s="356"/>
      <c r="R19" s="357"/>
      <c r="S19" s="357"/>
      <c r="T19" s="357"/>
      <c r="U19" s="357"/>
      <c r="V19" s="358"/>
      <c r="W19" s="359"/>
      <c r="X19" s="359"/>
      <c r="Y19" s="359"/>
      <c r="Z19" s="359"/>
    </row>
    <row r="20" spans="2:26" ht="15" thickBot="1" x14ac:dyDescent="0.25">
      <c r="B20" s="425" t="s">
        <v>1014</v>
      </c>
      <c r="C20" s="426" t="s">
        <v>300</v>
      </c>
      <c r="D20" s="1563" t="s">
        <v>141</v>
      </c>
      <c r="E20" s="1564"/>
      <c r="F20" s="427">
        <v>2</v>
      </c>
      <c r="G20" s="428"/>
      <c r="H20" s="429"/>
      <c r="I20" s="429"/>
      <c r="J20" s="429"/>
      <c r="K20" s="429"/>
      <c r="L20" s="430"/>
      <c r="M20" s="431"/>
      <c r="N20" s="431"/>
      <c r="O20" s="431"/>
      <c r="P20" s="432"/>
      <c r="Q20" s="360"/>
      <c r="R20" s="361"/>
      <c r="S20" s="361"/>
      <c r="T20" s="361"/>
      <c r="U20" s="361"/>
      <c r="V20" s="362"/>
      <c r="W20" s="363"/>
      <c r="X20" s="363"/>
      <c r="Y20" s="363"/>
      <c r="Z20" s="363"/>
    </row>
    <row r="21" spans="2:26" ht="15" thickBot="1" x14ac:dyDescent="0.25">
      <c r="B21" s="73"/>
      <c r="Q21" s="73"/>
      <c r="R21" s="73"/>
    </row>
    <row r="22" spans="2:26" ht="60.75" customHeight="1" thickBot="1" x14ac:dyDescent="0.25">
      <c r="B22" s="223" t="str">
        <f>CONCATENATE("Table 7c: WC level - Alternative Programme  ",E2, " Totex")</f>
        <v>Table 7c: WC level - Alternative Programme   [specify] Totex</v>
      </c>
      <c r="C22" s="167"/>
      <c r="D22" s="166"/>
      <c r="E22" s="102"/>
      <c r="F22" s="102"/>
      <c r="G22" s="102"/>
      <c r="H22" s="102"/>
      <c r="I22" s="102"/>
      <c r="J22" s="102"/>
      <c r="K22" s="102"/>
      <c r="L22" s="102"/>
      <c r="M22" s="1565" t="s">
        <v>984</v>
      </c>
      <c r="N22" s="1566"/>
      <c r="O22" s="1566"/>
      <c r="P22" s="1566"/>
      <c r="Q22" s="1566"/>
      <c r="R22" s="1566"/>
      <c r="S22" s="1566"/>
      <c r="T22" s="1566"/>
      <c r="U22" s="1566"/>
      <c r="V22" s="1566"/>
      <c r="W22" s="1566"/>
      <c r="X22" s="1566"/>
      <c r="Y22" s="1566"/>
      <c r="Z22" s="1566"/>
    </row>
    <row r="23" spans="2:26" ht="30.75" thickBot="1" x14ac:dyDescent="0.25">
      <c r="B23" s="134" t="s">
        <v>62</v>
      </c>
      <c r="C23" s="135" t="s">
        <v>1015</v>
      </c>
      <c r="D23" s="135" t="s">
        <v>1016</v>
      </c>
      <c r="E23" s="135" t="s">
        <v>111</v>
      </c>
      <c r="F23" s="136" t="s">
        <v>112</v>
      </c>
      <c r="G23" s="148" t="s">
        <v>986</v>
      </c>
      <c r="H23" s="137" t="s">
        <v>987</v>
      </c>
      <c r="I23" s="137" t="s">
        <v>988</v>
      </c>
      <c r="J23" s="137" t="s">
        <v>989</v>
      </c>
      <c r="K23" s="137" t="s">
        <v>990</v>
      </c>
      <c r="L23" s="138" t="s">
        <v>991</v>
      </c>
      <c r="M23" s="149" t="s">
        <v>992</v>
      </c>
      <c r="N23" s="149" t="s">
        <v>993</v>
      </c>
      <c r="O23" s="149" t="s">
        <v>994</v>
      </c>
      <c r="P23" s="149" t="s">
        <v>995</v>
      </c>
      <c r="Q23" s="148" t="s">
        <v>996</v>
      </c>
      <c r="R23" s="137" t="s">
        <v>997</v>
      </c>
      <c r="S23" s="137" t="s">
        <v>998</v>
      </c>
      <c r="T23" s="137" t="s">
        <v>999</v>
      </c>
      <c r="U23" s="137" t="s">
        <v>1000</v>
      </c>
      <c r="V23" s="138" t="s">
        <v>1001</v>
      </c>
      <c r="W23" s="149" t="s">
        <v>1002</v>
      </c>
      <c r="X23" s="149" t="s">
        <v>1003</v>
      </c>
      <c r="Y23" s="149" t="s">
        <v>1004</v>
      </c>
      <c r="Z23" s="149" t="s">
        <v>1005</v>
      </c>
    </row>
    <row r="24" spans="2:26" x14ac:dyDescent="0.2">
      <c r="B24" s="273" t="s">
        <v>1017</v>
      </c>
      <c r="C24" s="274" t="s">
        <v>1018</v>
      </c>
      <c r="D24" s="274" t="s">
        <v>1019</v>
      </c>
      <c r="E24" s="274" t="s">
        <v>251</v>
      </c>
      <c r="F24" s="315">
        <v>3</v>
      </c>
      <c r="G24" s="336"/>
      <c r="H24" s="337"/>
      <c r="I24" s="337"/>
      <c r="J24" s="337"/>
      <c r="K24" s="337"/>
      <c r="L24" s="338"/>
      <c r="M24" s="339"/>
      <c r="N24" s="339"/>
      <c r="O24" s="339"/>
      <c r="P24" s="339"/>
      <c r="Q24" s="348"/>
      <c r="R24" s="349"/>
      <c r="S24" s="349"/>
      <c r="T24" s="349"/>
      <c r="U24" s="349"/>
      <c r="V24" s="350"/>
      <c r="W24" s="351"/>
      <c r="X24" s="351"/>
      <c r="Y24" s="351"/>
      <c r="Z24" s="351"/>
    </row>
    <row r="25" spans="2:26" x14ac:dyDescent="0.2">
      <c r="B25" s="142" t="s">
        <v>1020</v>
      </c>
      <c r="C25" s="143" t="s">
        <v>1021</v>
      </c>
      <c r="D25" s="143" t="s">
        <v>1019</v>
      </c>
      <c r="E25" s="143" t="s">
        <v>251</v>
      </c>
      <c r="F25" s="316">
        <v>3</v>
      </c>
      <c r="G25" s="340"/>
      <c r="H25" s="341"/>
      <c r="I25" s="341"/>
      <c r="J25" s="341"/>
      <c r="K25" s="341"/>
      <c r="L25" s="342"/>
      <c r="M25" s="343"/>
      <c r="N25" s="343"/>
      <c r="O25" s="343"/>
      <c r="P25" s="343"/>
      <c r="Q25" s="352"/>
      <c r="R25" s="353"/>
      <c r="S25" s="353"/>
      <c r="T25" s="353"/>
      <c r="U25" s="353"/>
      <c r="V25" s="354"/>
      <c r="W25" s="355"/>
      <c r="X25" s="355"/>
      <c r="Y25" s="355"/>
      <c r="Z25" s="355"/>
    </row>
    <row r="26" spans="2:26" ht="15" thickBot="1" x14ac:dyDescent="0.25">
      <c r="B26" s="145" t="s">
        <v>1022</v>
      </c>
      <c r="C26" s="146" t="s">
        <v>1023</v>
      </c>
      <c r="D26" s="146" t="s">
        <v>1019</v>
      </c>
      <c r="E26" s="146" t="s">
        <v>251</v>
      </c>
      <c r="F26" s="317">
        <v>3</v>
      </c>
      <c r="G26" s="344"/>
      <c r="H26" s="345"/>
      <c r="I26" s="345"/>
      <c r="J26" s="345"/>
      <c r="K26" s="345"/>
      <c r="L26" s="346"/>
      <c r="M26" s="347"/>
      <c r="N26" s="347"/>
      <c r="O26" s="347"/>
      <c r="P26" s="347"/>
      <c r="Q26" s="360"/>
      <c r="R26" s="361"/>
      <c r="S26" s="361"/>
      <c r="T26" s="361"/>
      <c r="U26" s="361"/>
      <c r="V26" s="362"/>
      <c r="W26" s="363"/>
      <c r="X26" s="363"/>
      <c r="Y26" s="363"/>
      <c r="Z26" s="363"/>
    </row>
    <row r="27" spans="2:26" ht="15" thickBot="1" x14ac:dyDescent="0.25">
      <c r="R27" s="73"/>
      <c r="S27" s="73"/>
    </row>
    <row r="28" spans="2:26" ht="60.75" thickBot="1" x14ac:dyDescent="0.25">
      <c r="B28" s="223" t="str">
        <f>CONCATENATE("Table 7d: WC level - Alternative Programme  ",E2, " Enhancement Expenditure")</f>
        <v>Table 7d: WC level - Alternative Programme   [specify] Enhancement Expenditure</v>
      </c>
      <c r="C28" s="167"/>
      <c r="D28" s="166"/>
      <c r="E28" s="166"/>
      <c r="F28" s="102"/>
      <c r="G28" s="102"/>
      <c r="H28" s="102"/>
      <c r="I28" s="102"/>
      <c r="J28" s="102"/>
      <c r="K28" s="102"/>
      <c r="L28" s="102"/>
      <c r="M28" s="1565" t="s">
        <v>984</v>
      </c>
      <c r="N28" s="1566"/>
      <c r="O28" s="1566"/>
      <c r="P28" s="1566"/>
      <c r="Q28" s="1566"/>
      <c r="R28" s="1566"/>
      <c r="S28" s="1566"/>
      <c r="T28" s="1566"/>
      <c r="U28" s="1566"/>
      <c r="V28" s="1566"/>
      <c r="W28" s="1566"/>
      <c r="X28" s="1566"/>
      <c r="Y28" s="1566"/>
      <c r="Z28" s="1566"/>
    </row>
    <row r="29" spans="2:26" ht="30.75" thickBot="1" x14ac:dyDescent="0.25">
      <c r="B29" s="134" t="s">
        <v>62</v>
      </c>
      <c r="C29" s="135" t="s">
        <v>1015</v>
      </c>
      <c r="D29" s="135" t="s">
        <v>1016</v>
      </c>
      <c r="E29" s="135" t="s">
        <v>111</v>
      </c>
      <c r="F29" s="136" t="s">
        <v>112</v>
      </c>
      <c r="G29" s="148" t="s">
        <v>986</v>
      </c>
      <c r="H29" s="137" t="s">
        <v>987</v>
      </c>
      <c r="I29" s="137" t="s">
        <v>988</v>
      </c>
      <c r="J29" s="137" t="s">
        <v>989</v>
      </c>
      <c r="K29" s="137" t="s">
        <v>990</v>
      </c>
      <c r="L29" s="138" t="s">
        <v>991</v>
      </c>
      <c r="M29" s="149" t="s">
        <v>992</v>
      </c>
      <c r="N29" s="149" t="s">
        <v>993</v>
      </c>
      <c r="O29" s="149" t="s">
        <v>994</v>
      </c>
      <c r="P29" s="149" t="s">
        <v>995</v>
      </c>
      <c r="Q29" s="148" t="s">
        <v>996</v>
      </c>
      <c r="R29" s="137" t="s">
        <v>997</v>
      </c>
      <c r="S29" s="137" t="s">
        <v>998</v>
      </c>
      <c r="T29" s="137" t="s">
        <v>999</v>
      </c>
      <c r="U29" s="137" t="s">
        <v>1000</v>
      </c>
      <c r="V29" s="138" t="s">
        <v>1001</v>
      </c>
      <c r="W29" s="149" t="s">
        <v>1002</v>
      </c>
      <c r="X29" s="149" t="s">
        <v>1003</v>
      </c>
      <c r="Y29" s="149" t="s">
        <v>1004</v>
      </c>
      <c r="Z29" s="149" t="s">
        <v>1005</v>
      </c>
    </row>
    <row r="30" spans="2:26" ht="13.9" customHeight="1" x14ac:dyDescent="0.2">
      <c r="B30" s="273" t="s">
        <v>1024</v>
      </c>
      <c r="C30" s="274" t="s">
        <v>1025</v>
      </c>
      <c r="D30" s="274" t="s">
        <v>816</v>
      </c>
      <c r="E30" s="274" t="s">
        <v>251</v>
      </c>
      <c r="F30" s="315">
        <v>3</v>
      </c>
      <c r="G30" s="336"/>
      <c r="H30" s="337"/>
      <c r="I30" s="337"/>
      <c r="J30" s="337"/>
      <c r="K30" s="337"/>
      <c r="L30" s="338"/>
      <c r="M30" s="339"/>
      <c r="N30" s="339"/>
      <c r="O30" s="339"/>
      <c r="P30" s="339"/>
      <c r="Q30" s="348"/>
      <c r="R30" s="349"/>
      <c r="S30" s="349"/>
      <c r="T30" s="349"/>
      <c r="U30" s="349"/>
      <c r="V30" s="350"/>
      <c r="W30" s="351"/>
      <c r="X30" s="351"/>
      <c r="Y30" s="351"/>
      <c r="Z30" s="351"/>
    </row>
    <row r="31" spans="2:26" ht="13.9" customHeight="1" x14ac:dyDescent="0.2">
      <c r="B31" s="142" t="s">
        <v>1026</v>
      </c>
      <c r="C31" s="143" t="s">
        <v>1025</v>
      </c>
      <c r="D31" s="143" t="s">
        <v>811</v>
      </c>
      <c r="E31" s="143" t="s">
        <v>251</v>
      </c>
      <c r="F31" s="316">
        <v>3</v>
      </c>
      <c r="G31" s="340"/>
      <c r="H31" s="341"/>
      <c r="I31" s="341"/>
      <c r="J31" s="341"/>
      <c r="K31" s="341"/>
      <c r="L31" s="342"/>
      <c r="M31" s="343"/>
      <c r="N31" s="343"/>
      <c r="O31" s="343"/>
      <c r="P31" s="343"/>
      <c r="Q31" s="352"/>
      <c r="R31" s="353"/>
      <c r="S31" s="353"/>
      <c r="T31" s="353"/>
      <c r="U31" s="353"/>
      <c r="V31" s="354"/>
      <c r="W31" s="355"/>
      <c r="X31" s="355"/>
      <c r="Y31" s="355"/>
      <c r="Z31" s="355"/>
    </row>
    <row r="32" spans="2:26" ht="13.9" customHeight="1" thickBot="1" x14ac:dyDescent="0.25">
      <c r="B32" s="145" t="s">
        <v>1027</v>
      </c>
      <c r="C32" s="146" t="s">
        <v>1025</v>
      </c>
      <c r="D32" s="146" t="s">
        <v>1019</v>
      </c>
      <c r="E32" s="146" t="s">
        <v>251</v>
      </c>
      <c r="F32" s="317">
        <v>3</v>
      </c>
      <c r="G32" s="344"/>
      <c r="H32" s="345"/>
      <c r="I32" s="345"/>
      <c r="J32" s="345"/>
      <c r="K32" s="345"/>
      <c r="L32" s="346"/>
      <c r="M32" s="347"/>
      <c r="N32" s="347"/>
      <c r="O32" s="347"/>
      <c r="P32" s="347"/>
      <c r="Q32" s="360"/>
      <c r="R32" s="361"/>
      <c r="S32" s="361"/>
      <c r="T32" s="361"/>
      <c r="U32" s="361"/>
      <c r="V32" s="362"/>
      <c r="W32" s="363"/>
      <c r="X32" s="363"/>
      <c r="Y32" s="363"/>
      <c r="Z32" s="363"/>
    </row>
    <row r="33" spans="2:26" x14ac:dyDescent="0.2">
      <c r="Q33" s="73"/>
      <c r="R33" s="73"/>
    </row>
    <row r="34" spans="2:26" ht="15" thickBot="1" x14ac:dyDescent="0.25">
      <c r="Q34" s="73"/>
      <c r="R34" s="73"/>
    </row>
    <row r="35" spans="2:26" ht="42.6" customHeight="1" thickBot="1" x14ac:dyDescent="0.25">
      <c r="B35" s="128" t="s">
        <v>56</v>
      </c>
      <c r="C35" s="69" t="str">
        <f>'TITLE PAGE'!$D$18</f>
        <v>Veolia Water Projects Limited</v>
      </c>
      <c r="D35" s="129" t="s">
        <v>969</v>
      </c>
      <c r="E35" s="70" t="s">
        <v>970</v>
      </c>
      <c r="F35" s="128" t="s">
        <v>971</v>
      </c>
      <c r="G35" s="70" t="s">
        <v>972</v>
      </c>
      <c r="H35" s="130" t="s">
        <v>107</v>
      </c>
      <c r="I35" s="70" t="s">
        <v>973</v>
      </c>
      <c r="Q35" s="73"/>
      <c r="R35" s="73"/>
    </row>
    <row r="36" spans="2:26" ht="42.6" customHeight="1" thickBot="1" x14ac:dyDescent="0.25">
      <c r="B36" s="129" t="s">
        <v>974</v>
      </c>
      <c r="C36" s="1576" t="s">
        <v>975</v>
      </c>
      <c r="D36" s="1577"/>
      <c r="E36" s="1577"/>
      <c r="F36" s="1577"/>
      <c r="G36" s="1577"/>
      <c r="H36" s="1577"/>
      <c r="I36" s="1578"/>
      <c r="Q36" s="73"/>
      <c r="R36" s="73"/>
    </row>
    <row r="37" spans="2:26" ht="42.6" customHeight="1" thickBot="1" x14ac:dyDescent="0.25">
      <c r="B37" s="129" t="s">
        <v>976</v>
      </c>
      <c r="C37" s="1573" t="s">
        <v>977</v>
      </c>
      <c r="D37" s="1574"/>
      <c r="E37" s="1574"/>
      <c r="F37" s="1574"/>
      <c r="G37" s="1574"/>
      <c r="H37" s="1574"/>
      <c r="I37" s="1575"/>
      <c r="Q37" s="73"/>
      <c r="R37" s="73"/>
    </row>
    <row r="38" spans="2:26" ht="87.6" customHeight="1" thickBot="1" x14ac:dyDescent="0.25">
      <c r="B38" s="129" t="s">
        <v>979</v>
      </c>
      <c r="C38" s="1573" t="s">
        <v>980</v>
      </c>
      <c r="D38" s="1574"/>
      <c r="E38" s="1574"/>
      <c r="F38" s="1574"/>
      <c r="G38" s="1574"/>
      <c r="H38" s="1574"/>
      <c r="I38" s="1575"/>
    </row>
    <row r="39" spans="2:26" ht="57.75" thickBot="1" x14ac:dyDescent="0.25">
      <c r="B39" s="71" t="s">
        <v>981</v>
      </c>
      <c r="C39" s="131"/>
      <c r="D39" s="72" t="s">
        <v>982</v>
      </c>
      <c r="E39" s="131"/>
      <c r="F39" s="132" t="s">
        <v>983</v>
      </c>
      <c r="G39" s="133"/>
      <c r="H39" s="132" t="s">
        <v>2</v>
      </c>
      <c r="I39" s="133"/>
    </row>
    <row r="40" spans="2:26" ht="15" thickBot="1" x14ac:dyDescent="0.25"/>
    <row r="41" spans="2:26" ht="45.75" thickBot="1" x14ac:dyDescent="0.25">
      <c r="B41" s="223" t="str">
        <f>CONCATENATE("Table 7a: WC level - Alternative Programme ",E35, " Baseline SDB")</f>
        <v>Table 7a: WC level - Alternative Programme  [specify] Baseline SDB</v>
      </c>
      <c r="M41" s="1565" t="s">
        <v>984</v>
      </c>
      <c r="N41" s="1566"/>
      <c r="O41" s="1566"/>
      <c r="P41" s="1566"/>
      <c r="Q41" s="1566"/>
      <c r="R41" s="1566"/>
      <c r="S41" s="1566"/>
      <c r="T41" s="1566"/>
      <c r="U41" s="1566"/>
      <c r="V41" s="1566"/>
      <c r="W41" s="1566"/>
      <c r="X41" s="1566"/>
      <c r="Y41" s="1566"/>
      <c r="Z41" s="1566"/>
    </row>
    <row r="42" spans="2:26" ht="30.75" thickBot="1" x14ac:dyDescent="0.25">
      <c r="B42" s="134" t="s">
        <v>62</v>
      </c>
      <c r="C42" s="135" t="s">
        <v>985</v>
      </c>
      <c r="D42" s="1567" t="s">
        <v>111</v>
      </c>
      <c r="E42" s="1568"/>
      <c r="F42" s="136" t="s">
        <v>112</v>
      </c>
      <c r="G42" s="148" t="s">
        <v>986</v>
      </c>
      <c r="H42" s="137" t="s">
        <v>987</v>
      </c>
      <c r="I42" s="137" t="s">
        <v>988</v>
      </c>
      <c r="J42" s="137" t="s">
        <v>989</v>
      </c>
      <c r="K42" s="137" t="s">
        <v>990</v>
      </c>
      <c r="L42" s="138" t="s">
        <v>991</v>
      </c>
      <c r="M42" s="149" t="s">
        <v>992</v>
      </c>
      <c r="N42" s="149" t="s">
        <v>993</v>
      </c>
      <c r="O42" s="149" t="s">
        <v>994</v>
      </c>
      <c r="P42" s="149" t="s">
        <v>995</v>
      </c>
      <c r="Q42" s="148" t="s">
        <v>996</v>
      </c>
      <c r="R42" s="137" t="s">
        <v>997</v>
      </c>
      <c r="S42" s="137" t="s">
        <v>998</v>
      </c>
      <c r="T42" s="137" t="s">
        <v>999</v>
      </c>
      <c r="U42" s="137" t="s">
        <v>1000</v>
      </c>
      <c r="V42" s="138" t="s">
        <v>1001</v>
      </c>
      <c r="W42" s="149" t="s">
        <v>1002</v>
      </c>
      <c r="X42" s="149" t="s">
        <v>1003</v>
      </c>
      <c r="Y42" s="149" t="s">
        <v>1004</v>
      </c>
      <c r="Z42" s="149" t="s">
        <v>1005</v>
      </c>
    </row>
    <row r="43" spans="2:26" x14ac:dyDescent="0.2">
      <c r="B43" s="139" t="s">
        <v>1006</v>
      </c>
      <c r="C43" s="140" t="s">
        <v>952</v>
      </c>
      <c r="D43" s="1569" t="s">
        <v>141</v>
      </c>
      <c r="E43" s="1570"/>
      <c r="F43" s="141">
        <v>2</v>
      </c>
      <c r="G43" s="348"/>
      <c r="H43" s="349"/>
      <c r="I43" s="349"/>
      <c r="J43" s="349"/>
      <c r="K43" s="349"/>
      <c r="L43" s="350"/>
      <c r="M43" s="351"/>
      <c r="N43" s="351"/>
      <c r="O43" s="351"/>
      <c r="P43" s="351"/>
      <c r="Q43" s="348"/>
      <c r="R43" s="349"/>
      <c r="S43" s="349"/>
      <c r="T43" s="349"/>
      <c r="U43" s="349"/>
      <c r="V43" s="350"/>
      <c r="W43" s="351"/>
      <c r="X43" s="351"/>
      <c r="Y43" s="351"/>
      <c r="Z43" s="351"/>
    </row>
    <row r="44" spans="2:26" x14ac:dyDescent="0.2">
      <c r="B44" s="142" t="s">
        <v>1007</v>
      </c>
      <c r="C44" s="143" t="s">
        <v>297</v>
      </c>
      <c r="D44" s="1571" t="s">
        <v>141</v>
      </c>
      <c r="E44" s="1572"/>
      <c r="F44" s="144">
        <v>2</v>
      </c>
      <c r="G44" s="352"/>
      <c r="H44" s="353"/>
      <c r="I44" s="353"/>
      <c r="J44" s="353"/>
      <c r="K44" s="353"/>
      <c r="L44" s="354"/>
      <c r="M44" s="355"/>
      <c r="N44" s="355"/>
      <c r="O44" s="355"/>
      <c r="P44" s="355"/>
      <c r="Q44" s="352"/>
      <c r="R44" s="353"/>
      <c r="S44" s="353"/>
      <c r="T44" s="353"/>
      <c r="U44" s="353"/>
      <c r="V44" s="354"/>
      <c r="W44" s="355"/>
      <c r="X44" s="355"/>
      <c r="Y44" s="355"/>
      <c r="Z44" s="355"/>
    </row>
    <row r="45" spans="2:26" x14ac:dyDescent="0.2">
      <c r="B45" s="225" t="s">
        <v>1008</v>
      </c>
      <c r="C45" s="226" t="s">
        <v>291</v>
      </c>
      <c r="D45" s="1571" t="s">
        <v>141</v>
      </c>
      <c r="E45" s="1572"/>
      <c r="F45" s="144">
        <v>2</v>
      </c>
      <c r="G45" s="356"/>
      <c r="H45" s="357"/>
      <c r="I45" s="357"/>
      <c r="J45" s="357"/>
      <c r="K45" s="357"/>
      <c r="L45" s="358"/>
      <c r="M45" s="359"/>
      <c r="N45" s="359"/>
      <c r="O45" s="359"/>
      <c r="P45" s="359"/>
      <c r="Q45" s="356"/>
      <c r="R45" s="357"/>
      <c r="S45" s="357"/>
      <c r="T45" s="357"/>
      <c r="U45" s="357"/>
      <c r="V45" s="358"/>
      <c r="W45" s="359"/>
      <c r="X45" s="359"/>
      <c r="Y45" s="359"/>
      <c r="Z45" s="359"/>
    </row>
    <row r="46" spans="2:26" ht="15" thickBot="1" x14ac:dyDescent="0.25">
      <c r="B46" s="145" t="s">
        <v>1009</v>
      </c>
      <c r="C46" s="146" t="s">
        <v>300</v>
      </c>
      <c r="D46" s="1563" t="s">
        <v>141</v>
      </c>
      <c r="E46" s="1564"/>
      <c r="F46" s="147">
        <v>2</v>
      </c>
      <c r="G46" s="360"/>
      <c r="H46" s="361"/>
      <c r="I46" s="361"/>
      <c r="J46" s="361"/>
      <c r="K46" s="361"/>
      <c r="L46" s="362"/>
      <c r="M46" s="363"/>
      <c r="N46" s="363"/>
      <c r="O46" s="363"/>
      <c r="P46" s="363"/>
      <c r="Q46" s="360"/>
      <c r="R46" s="361"/>
      <c r="S46" s="361"/>
      <c r="T46" s="361"/>
      <c r="U46" s="361"/>
      <c r="V46" s="362"/>
      <c r="W46" s="363"/>
      <c r="X46" s="363"/>
      <c r="Y46" s="363"/>
      <c r="Z46" s="363"/>
    </row>
    <row r="47" spans="2:26" ht="15" thickBot="1" x14ac:dyDescent="0.25">
      <c r="B47" s="165"/>
      <c r="C47" s="93"/>
      <c r="D47" s="93"/>
      <c r="E47" s="93"/>
      <c r="Q47" s="73"/>
      <c r="R47" s="73"/>
    </row>
    <row r="48" spans="2:26" ht="45.75" thickBot="1" x14ac:dyDescent="0.25">
      <c r="B48" s="223" t="str">
        <f>CONCATENATE("Table 7b: WC level - Alternative Programme  ",E35, " Final Plan SDB")</f>
        <v>Table 7b: WC level - Alternative Programme   [specify] Final Plan SDB</v>
      </c>
      <c r="C48" s="167"/>
      <c r="D48" s="166"/>
      <c r="E48" s="166"/>
      <c r="F48" s="102"/>
      <c r="G48" s="102"/>
      <c r="H48" s="102"/>
      <c r="I48" s="102"/>
      <c r="J48" s="102"/>
      <c r="K48" s="102"/>
      <c r="L48" s="102"/>
      <c r="M48" s="1565" t="s">
        <v>984</v>
      </c>
      <c r="N48" s="1566"/>
      <c r="O48" s="1566"/>
      <c r="P48" s="1566"/>
      <c r="Q48" s="1566"/>
      <c r="R48" s="1566"/>
      <c r="S48" s="1566"/>
      <c r="T48" s="1566"/>
      <c r="U48" s="1566"/>
      <c r="V48" s="1566"/>
      <c r="W48" s="1566"/>
      <c r="X48" s="1566"/>
      <c r="Y48" s="1566"/>
      <c r="Z48" s="1566"/>
    </row>
    <row r="49" spans="2:26" ht="30.75" thickBot="1" x14ac:dyDescent="0.25">
      <c r="B49" s="433" t="s">
        <v>62</v>
      </c>
      <c r="C49" s="434" t="s">
        <v>1010</v>
      </c>
      <c r="D49" s="1567" t="s">
        <v>111</v>
      </c>
      <c r="E49" s="1568"/>
      <c r="F49" s="435" t="s">
        <v>112</v>
      </c>
      <c r="G49" s="436" t="s">
        <v>986</v>
      </c>
      <c r="H49" s="437" t="s">
        <v>987</v>
      </c>
      <c r="I49" s="437" t="s">
        <v>988</v>
      </c>
      <c r="J49" s="437" t="s">
        <v>989</v>
      </c>
      <c r="K49" s="437" t="s">
        <v>990</v>
      </c>
      <c r="L49" s="438" t="s">
        <v>991</v>
      </c>
      <c r="M49" s="439" t="s">
        <v>992</v>
      </c>
      <c r="N49" s="439" t="s">
        <v>993</v>
      </c>
      <c r="O49" s="439" t="s">
        <v>994</v>
      </c>
      <c r="P49" s="439" t="s">
        <v>995</v>
      </c>
      <c r="Q49" s="148" t="s">
        <v>996</v>
      </c>
      <c r="R49" s="137" t="s">
        <v>997</v>
      </c>
      <c r="S49" s="137" t="s">
        <v>998</v>
      </c>
      <c r="T49" s="137" t="s">
        <v>999</v>
      </c>
      <c r="U49" s="137" t="s">
        <v>1000</v>
      </c>
      <c r="V49" s="138" t="s">
        <v>1001</v>
      </c>
      <c r="W49" s="149" t="s">
        <v>1002</v>
      </c>
      <c r="X49" s="149" t="s">
        <v>1003</v>
      </c>
      <c r="Y49" s="149" t="s">
        <v>1004</v>
      </c>
      <c r="Z49" s="149" t="s">
        <v>1005</v>
      </c>
    </row>
    <row r="50" spans="2:26" x14ac:dyDescent="0.2">
      <c r="B50" s="413" t="s">
        <v>1011</v>
      </c>
      <c r="C50" s="414" t="s">
        <v>952</v>
      </c>
      <c r="D50" s="1569" t="s">
        <v>141</v>
      </c>
      <c r="E50" s="1570"/>
      <c r="F50" s="415">
        <v>2</v>
      </c>
      <c r="G50" s="416"/>
      <c r="H50" s="417"/>
      <c r="I50" s="417"/>
      <c r="J50" s="417"/>
      <c r="K50" s="417"/>
      <c r="L50" s="418"/>
      <c r="M50" s="419"/>
      <c r="N50" s="419"/>
      <c r="O50" s="419"/>
      <c r="P50" s="420"/>
      <c r="Q50" s="348"/>
      <c r="R50" s="349"/>
      <c r="S50" s="349"/>
      <c r="T50" s="349"/>
      <c r="U50" s="349"/>
      <c r="V50" s="350"/>
      <c r="W50" s="351"/>
      <c r="X50" s="351"/>
      <c r="Y50" s="351"/>
      <c r="Z50" s="351"/>
    </row>
    <row r="51" spans="2:26" x14ac:dyDescent="0.2">
      <c r="B51" s="421" t="s">
        <v>1012</v>
      </c>
      <c r="C51" s="143" t="s">
        <v>297</v>
      </c>
      <c r="D51" s="1571" t="s">
        <v>141</v>
      </c>
      <c r="E51" s="1572"/>
      <c r="F51" s="144">
        <v>2</v>
      </c>
      <c r="G51" s="352"/>
      <c r="H51" s="353"/>
      <c r="I51" s="353"/>
      <c r="J51" s="353"/>
      <c r="K51" s="353"/>
      <c r="L51" s="354"/>
      <c r="M51" s="355"/>
      <c r="N51" s="355"/>
      <c r="O51" s="355"/>
      <c r="P51" s="422"/>
      <c r="Q51" s="352"/>
      <c r="R51" s="353"/>
      <c r="S51" s="353"/>
      <c r="T51" s="353"/>
      <c r="U51" s="353"/>
      <c r="V51" s="354"/>
      <c r="W51" s="355"/>
      <c r="X51" s="355"/>
      <c r="Y51" s="355"/>
      <c r="Z51" s="355"/>
    </row>
    <row r="52" spans="2:26" x14ac:dyDescent="0.2">
      <c r="B52" s="423" t="s">
        <v>1013</v>
      </c>
      <c r="C52" s="226" t="s">
        <v>291</v>
      </c>
      <c r="D52" s="1571" t="s">
        <v>141</v>
      </c>
      <c r="E52" s="1572"/>
      <c r="F52" s="144">
        <v>2</v>
      </c>
      <c r="G52" s="356"/>
      <c r="H52" s="357"/>
      <c r="I52" s="357"/>
      <c r="J52" s="357"/>
      <c r="K52" s="357"/>
      <c r="L52" s="358"/>
      <c r="M52" s="359"/>
      <c r="N52" s="359"/>
      <c r="O52" s="359"/>
      <c r="P52" s="424"/>
      <c r="Q52" s="356"/>
      <c r="R52" s="357"/>
      <c r="S52" s="357"/>
      <c r="T52" s="357"/>
      <c r="U52" s="357"/>
      <c r="V52" s="358"/>
      <c r="W52" s="359"/>
      <c r="X52" s="359"/>
      <c r="Y52" s="359"/>
      <c r="Z52" s="359"/>
    </row>
    <row r="53" spans="2:26" ht="15" thickBot="1" x14ac:dyDescent="0.25">
      <c r="B53" s="425" t="s">
        <v>1014</v>
      </c>
      <c r="C53" s="426" t="s">
        <v>300</v>
      </c>
      <c r="D53" s="1563" t="s">
        <v>141</v>
      </c>
      <c r="E53" s="1564"/>
      <c r="F53" s="427">
        <v>2</v>
      </c>
      <c r="G53" s="428"/>
      <c r="H53" s="429"/>
      <c r="I53" s="429"/>
      <c r="J53" s="429"/>
      <c r="K53" s="429"/>
      <c r="L53" s="430"/>
      <c r="M53" s="431"/>
      <c r="N53" s="431"/>
      <c r="O53" s="431"/>
      <c r="P53" s="432"/>
      <c r="Q53" s="360"/>
      <c r="R53" s="361"/>
      <c r="S53" s="361"/>
      <c r="T53" s="361"/>
      <c r="U53" s="361"/>
      <c r="V53" s="362"/>
      <c r="W53" s="363"/>
      <c r="X53" s="363"/>
      <c r="Y53" s="363"/>
      <c r="Z53" s="363"/>
    </row>
    <row r="54" spans="2:26" ht="15" thickBot="1" x14ac:dyDescent="0.25">
      <c r="B54" s="73"/>
      <c r="Q54" s="73"/>
      <c r="R54" s="73"/>
    </row>
    <row r="55" spans="2:26" ht="45.75" thickBot="1" x14ac:dyDescent="0.25">
      <c r="B55" s="223" t="str">
        <f>CONCATENATE("Table 7c: WC level - Alternative Programme  ",E35, " Totex")</f>
        <v>Table 7c: WC level - Alternative Programme   [specify] Totex</v>
      </c>
      <c r="C55" s="167"/>
      <c r="D55" s="166"/>
      <c r="E55" s="102"/>
      <c r="F55" s="102"/>
      <c r="G55" s="102"/>
      <c r="H55" s="102"/>
      <c r="I55" s="102"/>
      <c r="J55" s="102"/>
      <c r="K55" s="102"/>
      <c r="L55" s="102"/>
      <c r="M55" s="1565" t="s">
        <v>984</v>
      </c>
      <c r="N55" s="1566"/>
      <c r="O55" s="1566"/>
      <c r="P55" s="1566"/>
      <c r="Q55" s="1566"/>
      <c r="R55" s="1566"/>
      <c r="S55" s="1566"/>
      <c r="T55" s="1566"/>
      <c r="U55" s="1566"/>
      <c r="V55" s="1566"/>
      <c r="W55" s="1566"/>
      <c r="X55" s="1566"/>
      <c r="Y55" s="1566"/>
      <c r="Z55" s="1566"/>
    </row>
    <row r="56" spans="2:26" ht="30.75" thickBot="1" x14ac:dyDescent="0.25">
      <c r="B56" s="134" t="s">
        <v>62</v>
      </c>
      <c r="C56" s="135" t="s">
        <v>1015</v>
      </c>
      <c r="D56" s="135" t="s">
        <v>1016</v>
      </c>
      <c r="E56" s="135" t="s">
        <v>111</v>
      </c>
      <c r="F56" s="136" t="s">
        <v>112</v>
      </c>
      <c r="G56" s="148" t="s">
        <v>986</v>
      </c>
      <c r="H56" s="137" t="s">
        <v>987</v>
      </c>
      <c r="I56" s="137" t="s">
        <v>988</v>
      </c>
      <c r="J56" s="137" t="s">
        <v>989</v>
      </c>
      <c r="K56" s="137" t="s">
        <v>990</v>
      </c>
      <c r="L56" s="138" t="s">
        <v>991</v>
      </c>
      <c r="M56" s="149" t="s">
        <v>992</v>
      </c>
      <c r="N56" s="149" t="s">
        <v>993</v>
      </c>
      <c r="O56" s="149" t="s">
        <v>994</v>
      </c>
      <c r="P56" s="149" t="s">
        <v>995</v>
      </c>
      <c r="Q56" s="148" t="s">
        <v>996</v>
      </c>
      <c r="R56" s="137" t="s">
        <v>997</v>
      </c>
      <c r="S56" s="137" t="s">
        <v>998</v>
      </c>
      <c r="T56" s="137" t="s">
        <v>999</v>
      </c>
      <c r="U56" s="137" t="s">
        <v>1000</v>
      </c>
      <c r="V56" s="138" t="s">
        <v>1001</v>
      </c>
      <c r="W56" s="149" t="s">
        <v>1002</v>
      </c>
      <c r="X56" s="149" t="s">
        <v>1003</v>
      </c>
      <c r="Y56" s="149" t="s">
        <v>1004</v>
      </c>
      <c r="Z56" s="149" t="s">
        <v>1005</v>
      </c>
    </row>
    <row r="57" spans="2:26" x14ac:dyDescent="0.2">
      <c r="B57" s="273" t="s">
        <v>1017</v>
      </c>
      <c r="C57" s="274" t="s">
        <v>1018</v>
      </c>
      <c r="D57" s="274" t="s">
        <v>1019</v>
      </c>
      <c r="E57" s="274" t="s">
        <v>251</v>
      </c>
      <c r="F57" s="315">
        <v>3</v>
      </c>
      <c r="G57" s="336"/>
      <c r="H57" s="337"/>
      <c r="I57" s="337"/>
      <c r="J57" s="337"/>
      <c r="K57" s="337"/>
      <c r="L57" s="338"/>
      <c r="M57" s="339"/>
      <c r="N57" s="339"/>
      <c r="O57" s="339"/>
      <c r="P57" s="339"/>
      <c r="Q57" s="348"/>
      <c r="R57" s="349"/>
      <c r="S57" s="349"/>
      <c r="T57" s="349"/>
      <c r="U57" s="349"/>
      <c r="V57" s="350"/>
      <c r="W57" s="351"/>
      <c r="X57" s="351"/>
      <c r="Y57" s="351"/>
      <c r="Z57" s="351"/>
    </row>
    <row r="58" spans="2:26" x14ac:dyDescent="0.2">
      <c r="B58" s="142" t="s">
        <v>1020</v>
      </c>
      <c r="C58" s="143" t="s">
        <v>1021</v>
      </c>
      <c r="D58" s="143" t="s">
        <v>1019</v>
      </c>
      <c r="E58" s="143" t="s">
        <v>251</v>
      </c>
      <c r="F58" s="316">
        <v>3</v>
      </c>
      <c r="G58" s="340"/>
      <c r="H58" s="341"/>
      <c r="I58" s="341"/>
      <c r="J58" s="341"/>
      <c r="K58" s="341"/>
      <c r="L58" s="342"/>
      <c r="M58" s="343"/>
      <c r="N58" s="343"/>
      <c r="O58" s="343"/>
      <c r="P58" s="343"/>
      <c r="Q58" s="352"/>
      <c r="R58" s="353"/>
      <c r="S58" s="353"/>
      <c r="T58" s="353"/>
      <c r="U58" s="353"/>
      <c r="V58" s="354"/>
      <c r="W58" s="355"/>
      <c r="X58" s="355"/>
      <c r="Y58" s="355"/>
      <c r="Z58" s="355"/>
    </row>
    <row r="59" spans="2:26" ht="15" thickBot="1" x14ac:dyDescent="0.25">
      <c r="B59" s="145" t="s">
        <v>1022</v>
      </c>
      <c r="C59" s="146" t="s">
        <v>1023</v>
      </c>
      <c r="D59" s="146" t="s">
        <v>1019</v>
      </c>
      <c r="E59" s="146" t="s">
        <v>251</v>
      </c>
      <c r="F59" s="317">
        <v>3</v>
      </c>
      <c r="G59" s="344"/>
      <c r="H59" s="345"/>
      <c r="I59" s="345"/>
      <c r="J59" s="345"/>
      <c r="K59" s="345"/>
      <c r="L59" s="346"/>
      <c r="M59" s="347"/>
      <c r="N59" s="347"/>
      <c r="O59" s="347"/>
      <c r="P59" s="347"/>
      <c r="Q59" s="360"/>
      <c r="R59" s="361"/>
      <c r="S59" s="361"/>
      <c r="T59" s="361"/>
      <c r="U59" s="361"/>
      <c r="V59" s="362"/>
      <c r="W59" s="363"/>
      <c r="X59" s="363"/>
      <c r="Y59" s="363"/>
      <c r="Z59" s="363"/>
    </row>
    <row r="60" spans="2:26" ht="15" thickBot="1" x14ac:dyDescent="0.25">
      <c r="R60" s="73"/>
      <c r="S60" s="73"/>
    </row>
    <row r="61" spans="2:26" ht="60.75" thickBot="1" x14ac:dyDescent="0.25">
      <c r="B61" s="223" t="str">
        <f>CONCATENATE("Table 7d: WC level - Alternative Programme  ",E35, " Enhancement Expenditure")</f>
        <v>Table 7d: WC level - Alternative Programme   [specify] Enhancement Expenditure</v>
      </c>
      <c r="C61" s="167"/>
      <c r="D61" s="166"/>
      <c r="E61" s="166"/>
      <c r="F61" s="102"/>
      <c r="G61" s="102"/>
      <c r="H61" s="102"/>
      <c r="I61" s="102"/>
      <c r="J61" s="102"/>
      <c r="K61" s="102"/>
      <c r="L61" s="102"/>
      <c r="M61" s="1565" t="s">
        <v>984</v>
      </c>
      <c r="N61" s="1566"/>
      <c r="O61" s="1566"/>
      <c r="P61" s="1566"/>
      <c r="Q61" s="1566"/>
      <c r="R61" s="1566"/>
      <c r="S61" s="1566"/>
      <c r="T61" s="1566"/>
      <c r="U61" s="1566"/>
      <c r="V61" s="1566"/>
      <c r="W61" s="1566"/>
      <c r="X61" s="1566"/>
      <c r="Y61" s="1566"/>
      <c r="Z61" s="1566"/>
    </row>
    <row r="62" spans="2:26" ht="30.75" thickBot="1" x14ac:dyDescent="0.25">
      <c r="B62" s="134" t="s">
        <v>62</v>
      </c>
      <c r="C62" s="135" t="s">
        <v>1015</v>
      </c>
      <c r="D62" s="135" t="s">
        <v>1016</v>
      </c>
      <c r="E62" s="135" t="s">
        <v>111</v>
      </c>
      <c r="F62" s="136" t="s">
        <v>112</v>
      </c>
      <c r="G62" s="148" t="s">
        <v>986</v>
      </c>
      <c r="H62" s="137" t="s">
        <v>987</v>
      </c>
      <c r="I62" s="137" t="s">
        <v>988</v>
      </c>
      <c r="J62" s="137" t="s">
        <v>989</v>
      </c>
      <c r="K62" s="137" t="s">
        <v>990</v>
      </c>
      <c r="L62" s="138" t="s">
        <v>991</v>
      </c>
      <c r="M62" s="149" t="s">
        <v>992</v>
      </c>
      <c r="N62" s="149" t="s">
        <v>993</v>
      </c>
      <c r="O62" s="149" t="s">
        <v>994</v>
      </c>
      <c r="P62" s="149" t="s">
        <v>995</v>
      </c>
      <c r="Q62" s="148" t="s">
        <v>996</v>
      </c>
      <c r="R62" s="137" t="s">
        <v>997</v>
      </c>
      <c r="S62" s="137" t="s">
        <v>998</v>
      </c>
      <c r="T62" s="137" t="s">
        <v>999</v>
      </c>
      <c r="U62" s="137" t="s">
        <v>1000</v>
      </c>
      <c r="V62" s="138" t="s">
        <v>1001</v>
      </c>
      <c r="W62" s="149" t="s">
        <v>1002</v>
      </c>
      <c r="X62" s="149" t="s">
        <v>1003</v>
      </c>
      <c r="Y62" s="149" t="s">
        <v>1004</v>
      </c>
      <c r="Z62" s="149" t="s">
        <v>1005</v>
      </c>
    </row>
    <row r="63" spans="2:26" ht="28.5" x14ac:dyDescent="0.2">
      <c r="B63" s="273" t="s">
        <v>1024</v>
      </c>
      <c r="C63" s="274" t="s">
        <v>1025</v>
      </c>
      <c r="D63" s="274" t="s">
        <v>816</v>
      </c>
      <c r="E63" s="274" t="s">
        <v>251</v>
      </c>
      <c r="F63" s="315">
        <v>3</v>
      </c>
      <c r="G63" s="336"/>
      <c r="H63" s="337"/>
      <c r="I63" s="337"/>
      <c r="J63" s="337"/>
      <c r="K63" s="337"/>
      <c r="L63" s="338"/>
      <c r="M63" s="339"/>
      <c r="N63" s="339"/>
      <c r="O63" s="339"/>
      <c r="P63" s="339"/>
      <c r="Q63" s="348"/>
      <c r="R63" s="349"/>
      <c r="S63" s="349"/>
      <c r="T63" s="349"/>
      <c r="U63" s="349"/>
      <c r="V63" s="350"/>
      <c r="W63" s="351"/>
      <c r="X63" s="351"/>
      <c r="Y63" s="351"/>
      <c r="Z63" s="351"/>
    </row>
    <row r="64" spans="2:26" ht="28.5" x14ac:dyDescent="0.2">
      <c r="B64" s="142" t="s">
        <v>1026</v>
      </c>
      <c r="C64" s="143" t="s">
        <v>1025</v>
      </c>
      <c r="D64" s="143" t="s">
        <v>811</v>
      </c>
      <c r="E64" s="143" t="s">
        <v>251</v>
      </c>
      <c r="F64" s="316">
        <v>3</v>
      </c>
      <c r="G64" s="340"/>
      <c r="H64" s="341"/>
      <c r="I64" s="341"/>
      <c r="J64" s="341"/>
      <c r="K64" s="341"/>
      <c r="L64" s="342"/>
      <c r="M64" s="343"/>
      <c r="N64" s="343"/>
      <c r="O64" s="343"/>
      <c r="P64" s="343"/>
      <c r="Q64" s="352"/>
      <c r="R64" s="353"/>
      <c r="S64" s="353"/>
      <c r="T64" s="353"/>
      <c r="U64" s="353"/>
      <c r="V64" s="354"/>
      <c r="W64" s="355"/>
      <c r="X64" s="355"/>
      <c r="Y64" s="355"/>
      <c r="Z64" s="355"/>
    </row>
    <row r="65" spans="2:26" ht="29.25" thickBot="1" x14ac:dyDescent="0.25">
      <c r="B65" s="145" t="s">
        <v>1027</v>
      </c>
      <c r="C65" s="146" t="s">
        <v>1025</v>
      </c>
      <c r="D65" s="146" t="s">
        <v>1019</v>
      </c>
      <c r="E65" s="146" t="s">
        <v>251</v>
      </c>
      <c r="F65" s="317">
        <v>3</v>
      </c>
      <c r="G65" s="344"/>
      <c r="H65" s="345"/>
      <c r="I65" s="345"/>
      <c r="J65" s="345"/>
      <c r="K65" s="345"/>
      <c r="L65" s="346"/>
      <c r="M65" s="347"/>
      <c r="N65" s="347"/>
      <c r="O65" s="347"/>
      <c r="P65" s="347"/>
      <c r="Q65" s="360"/>
      <c r="R65" s="361"/>
      <c r="S65" s="361"/>
      <c r="T65" s="361"/>
      <c r="U65" s="361"/>
      <c r="V65" s="362"/>
      <c r="W65" s="363"/>
      <c r="X65" s="363"/>
      <c r="Y65" s="363"/>
      <c r="Z65" s="363"/>
    </row>
    <row r="67" spans="2:26" ht="15" thickBot="1" x14ac:dyDescent="0.25"/>
    <row r="68" spans="2:26" ht="29.25" thickBot="1" x14ac:dyDescent="0.25">
      <c r="B68" s="128" t="s">
        <v>56</v>
      </c>
      <c r="C68" s="69" t="str">
        <f>'TITLE PAGE'!$D$18</f>
        <v>Veolia Water Projects Limited</v>
      </c>
      <c r="D68" s="129" t="s">
        <v>969</v>
      </c>
      <c r="E68" s="70" t="s">
        <v>970</v>
      </c>
      <c r="F68" s="128" t="s">
        <v>971</v>
      </c>
      <c r="G68" s="70" t="s">
        <v>972</v>
      </c>
      <c r="H68" s="130" t="s">
        <v>107</v>
      </c>
      <c r="I68" s="70" t="s">
        <v>973</v>
      </c>
    </row>
    <row r="69" spans="2:26" ht="43.5" thickBot="1" x14ac:dyDescent="0.25">
      <c r="B69" s="129" t="s">
        <v>974</v>
      </c>
      <c r="C69" s="1576" t="s">
        <v>975</v>
      </c>
      <c r="D69" s="1577"/>
      <c r="E69" s="1577"/>
      <c r="F69" s="1577"/>
      <c r="G69" s="1577"/>
      <c r="H69" s="1577"/>
      <c r="I69" s="1578"/>
    </row>
    <row r="70" spans="2:26" ht="43.5" thickBot="1" x14ac:dyDescent="0.25">
      <c r="B70" s="129" t="s">
        <v>976</v>
      </c>
      <c r="C70" s="1573" t="s">
        <v>977</v>
      </c>
      <c r="D70" s="1574"/>
      <c r="E70" s="1574"/>
      <c r="F70" s="1574"/>
      <c r="G70" s="1574"/>
      <c r="H70" s="1574"/>
      <c r="I70" s="1575"/>
    </row>
    <row r="71" spans="2:26" ht="75.599999999999994" customHeight="1" thickBot="1" x14ac:dyDescent="0.25">
      <c r="B71" s="129" t="s">
        <v>979</v>
      </c>
      <c r="C71" s="1573" t="s">
        <v>980</v>
      </c>
      <c r="D71" s="1574"/>
      <c r="E71" s="1574"/>
      <c r="F71" s="1574"/>
      <c r="G71" s="1574"/>
      <c r="H71" s="1574"/>
      <c r="I71" s="1575"/>
    </row>
    <row r="72" spans="2:26" ht="57.75" thickBot="1" x14ac:dyDescent="0.25">
      <c r="B72" s="71" t="s">
        <v>981</v>
      </c>
      <c r="C72" s="131"/>
      <c r="D72" s="72" t="s">
        <v>982</v>
      </c>
      <c r="E72" s="131"/>
      <c r="F72" s="132" t="s">
        <v>983</v>
      </c>
      <c r="G72" s="133"/>
      <c r="H72" s="132" t="s">
        <v>2</v>
      </c>
      <c r="I72" s="133"/>
    </row>
    <row r="73" spans="2:26" ht="15" thickBot="1" x14ac:dyDescent="0.25"/>
    <row r="74" spans="2:26" ht="45.75" thickBot="1" x14ac:dyDescent="0.25">
      <c r="B74" s="223" t="str">
        <f>CONCATENATE("Table 7a: WC level - Alternative Programme ",E68, " Baseline SDB")</f>
        <v>Table 7a: WC level - Alternative Programme  [specify] Baseline SDB</v>
      </c>
      <c r="M74" s="1565" t="s">
        <v>984</v>
      </c>
      <c r="N74" s="1566"/>
      <c r="O74" s="1566"/>
      <c r="P74" s="1566"/>
      <c r="Q74" s="1566"/>
      <c r="R74" s="1566"/>
      <c r="S74" s="1566"/>
      <c r="T74" s="1566"/>
      <c r="U74" s="1566"/>
      <c r="V74" s="1566"/>
      <c r="W74" s="1566"/>
      <c r="X74" s="1566"/>
      <c r="Y74" s="1566"/>
      <c r="Z74" s="1566"/>
    </row>
    <row r="75" spans="2:26" ht="30.75" thickBot="1" x14ac:dyDescent="0.25">
      <c r="B75" s="134" t="s">
        <v>62</v>
      </c>
      <c r="C75" s="135" t="s">
        <v>985</v>
      </c>
      <c r="D75" s="1567" t="s">
        <v>111</v>
      </c>
      <c r="E75" s="1568"/>
      <c r="F75" s="136" t="s">
        <v>112</v>
      </c>
      <c r="G75" s="148" t="s">
        <v>986</v>
      </c>
      <c r="H75" s="137" t="s">
        <v>987</v>
      </c>
      <c r="I75" s="137" t="s">
        <v>988</v>
      </c>
      <c r="J75" s="137" t="s">
        <v>989</v>
      </c>
      <c r="K75" s="137" t="s">
        <v>990</v>
      </c>
      <c r="L75" s="138" t="s">
        <v>991</v>
      </c>
      <c r="M75" s="149" t="s">
        <v>992</v>
      </c>
      <c r="N75" s="149" t="s">
        <v>993</v>
      </c>
      <c r="O75" s="149" t="s">
        <v>994</v>
      </c>
      <c r="P75" s="149" t="s">
        <v>995</v>
      </c>
      <c r="Q75" s="148" t="s">
        <v>996</v>
      </c>
      <c r="R75" s="137" t="s">
        <v>997</v>
      </c>
      <c r="S75" s="137" t="s">
        <v>998</v>
      </c>
      <c r="T75" s="137" t="s">
        <v>999</v>
      </c>
      <c r="U75" s="137" t="s">
        <v>1000</v>
      </c>
      <c r="V75" s="138" t="s">
        <v>1001</v>
      </c>
      <c r="W75" s="149" t="s">
        <v>1002</v>
      </c>
      <c r="X75" s="149" t="s">
        <v>1003</v>
      </c>
      <c r="Y75" s="149" t="s">
        <v>1004</v>
      </c>
      <c r="Z75" s="149" t="s">
        <v>1005</v>
      </c>
    </row>
    <row r="76" spans="2:26" x14ac:dyDescent="0.2">
      <c r="B76" s="139" t="s">
        <v>1006</v>
      </c>
      <c r="C76" s="140" t="s">
        <v>952</v>
      </c>
      <c r="D76" s="1569" t="s">
        <v>141</v>
      </c>
      <c r="E76" s="1570"/>
      <c r="F76" s="141">
        <v>2</v>
      </c>
      <c r="G76" s="348"/>
      <c r="H76" s="349"/>
      <c r="I76" s="349"/>
      <c r="J76" s="349"/>
      <c r="K76" s="349"/>
      <c r="L76" s="350"/>
      <c r="M76" s="351"/>
      <c r="N76" s="351"/>
      <c r="O76" s="351"/>
      <c r="P76" s="351"/>
      <c r="Q76" s="348"/>
      <c r="R76" s="349"/>
      <c r="S76" s="349"/>
      <c r="T76" s="349"/>
      <c r="U76" s="349"/>
      <c r="V76" s="350"/>
      <c r="W76" s="351"/>
      <c r="X76" s="351"/>
      <c r="Y76" s="351"/>
      <c r="Z76" s="351"/>
    </row>
    <row r="77" spans="2:26" x14ac:dyDescent="0.2">
      <c r="B77" s="142" t="s">
        <v>1007</v>
      </c>
      <c r="C77" s="143" t="s">
        <v>297</v>
      </c>
      <c r="D77" s="1571" t="s">
        <v>141</v>
      </c>
      <c r="E77" s="1572"/>
      <c r="F77" s="144">
        <v>2</v>
      </c>
      <c r="G77" s="352"/>
      <c r="H77" s="353"/>
      <c r="I77" s="353"/>
      <c r="J77" s="353"/>
      <c r="K77" s="353"/>
      <c r="L77" s="354"/>
      <c r="M77" s="355"/>
      <c r="N77" s="355"/>
      <c r="O77" s="355"/>
      <c r="P77" s="355"/>
      <c r="Q77" s="352"/>
      <c r="R77" s="353"/>
      <c r="S77" s="353"/>
      <c r="T77" s="353"/>
      <c r="U77" s="353"/>
      <c r="V77" s="354"/>
      <c r="W77" s="355"/>
      <c r="X77" s="355"/>
      <c r="Y77" s="355"/>
      <c r="Z77" s="355"/>
    </row>
    <row r="78" spans="2:26" x14ac:dyDescent="0.2">
      <c r="B78" s="225" t="s">
        <v>1008</v>
      </c>
      <c r="C78" s="226" t="s">
        <v>291</v>
      </c>
      <c r="D78" s="1571" t="s">
        <v>141</v>
      </c>
      <c r="E78" s="1572"/>
      <c r="F78" s="144">
        <v>2</v>
      </c>
      <c r="G78" s="356"/>
      <c r="H78" s="357"/>
      <c r="I78" s="357"/>
      <c r="J78" s="357"/>
      <c r="K78" s="357"/>
      <c r="L78" s="358"/>
      <c r="M78" s="359"/>
      <c r="N78" s="359"/>
      <c r="O78" s="359"/>
      <c r="P78" s="359"/>
      <c r="Q78" s="356"/>
      <c r="R78" s="357"/>
      <c r="S78" s="357"/>
      <c r="T78" s="357"/>
      <c r="U78" s="357"/>
      <c r="V78" s="358"/>
      <c r="W78" s="359"/>
      <c r="X78" s="359"/>
      <c r="Y78" s="359"/>
      <c r="Z78" s="359"/>
    </row>
    <row r="79" spans="2:26" ht="15" thickBot="1" x14ac:dyDescent="0.25">
      <c r="B79" s="145" t="s">
        <v>1009</v>
      </c>
      <c r="C79" s="146" t="s">
        <v>300</v>
      </c>
      <c r="D79" s="1563" t="s">
        <v>141</v>
      </c>
      <c r="E79" s="1564"/>
      <c r="F79" s="147">
        <v>2</v>
      </c>
      <c r="G79" s="360"/>
      <c r="H79" s="361"/>
      <c r="I79" s="361"/>
      <c r="J79" s="361"/>
      <c r="K79" s="361"/>
      <c r="L79" s="362"/>
      <c r="M79" s="363"/>
      <c r="N79" s="363"/>
      <c r="O79" s="363"/>
      <c r="P79" s="363"/>
      <c r="Q79" s="360"/>
      <c r="R79" s="361"/>
      <c r="S79" s="361"/>
      <c r="T79" s="361"/>
      <c r="U79" s="361"/>
      <c r="V79" s="362"/>
      <c r="W79" s="363"/>
      <c r="X79" s="363"/>
      <c r="Y79" s="363"/>
      <c r="Z79" s="363"/>
    </row>
    <row r="80" spans="2:26" ht="15" thickBot="1" x14ac:dyDescent="0.25">
      <c r="B80" s="165"/>
      <c r="C80" s="93"/>
      <c r="D80" s="93"/>
      <c r="E80" s="93"/>
      <c r="Q80" s="73"/>
      <c r="R80" s="73"/>
    </row>
    <row r="81" spans="2:26" ht="45.75" thickBot="1" x14ac:dyDescent="0.25">
      <c r="B81" s="223" t="str">
        <f>CONCATENATE("Table 7b: WC level - Alternative Programme  ",E68, " Final Plan SDB")</f>
        <v>Table 7b: WC level - Alternative Programme   [specify] Final Plan SDB</v>
      </c>
      <c r="C81" s="167"/>
      <c r="D81" s="166"/>
      <c r="E81" s="166"/>
      <c r="F81" s="102"/>
      <c r="G81" s="102"/>
      <c r="H81" s="102"/>
      <c r="I81" s="102"/>
      <c r="J81" s="102"/>
      <c r="K81" s="102"/>
      <c r="L81" s="102"/>
      <c r="M81" s="1565" t="s">
        <v>984</v>
      </c>
      <c r="N81" s="1566"/>
      <c r="O81" s="1566"/>
      <c r="P81" s="1566"/>
      <c r="Q81" s="1566"/>
      <c r="R81" s="1566"/>
      <c r="S81" s="1566"/>
      <c r="T81" s="1566"/>
      <c r="U81" s="1566"/>
      <c r="V81" s="1566"/>
      <c r="W81" s="1566"/>
      <c r="X81" s="1566"/>
      <c r="Y81" s="1566"/>
      <c r="Z81" s="1566"/>
    </row>
    <row r="82" spans="2:26" ht="30.75" thickBot="1" x14ac:dyDescent="0.25">
      <c r="B82" s="433" t="s">
        <v>62</v>
      </c>
      <c r="C82" s="434" t="s">
        <v>1010</v>
      </c>
      <c r="D82" s="1567" t="s">
        <v>111</v>
      </c>
      <c r="E82" s="1568"/>
      <c r="F82" s="435" t="s">
        <v>112</v>
      </c>
      <c r="G82" s="436" t="s">
        <v>986</v>
      </c>
      <c r="H82" s="437" t="s">
        <v>987</v>
      </c>
      <c r="I82" s="437" t="s">
        <v>988</v>
      </c>
      <c r="J82" s="437" t="s">
        <v>989</v>
      </c>
      <c r="K82" s="437" t="s">
        <v>990</v>
      </c>
      <c r="L82" s="438" t="s">
        <v>991</v>
      </c>
      <c r="M82" s="439" t="s">
        <v>992</v>
      </c>
      <c r="N82" s="439" t="s">
        <v>993</v>
      </c>
      <c r="O82" s="439" t="s">
        <v>994</v>
      </c>
      <c r="P82" s="439" t="s">
        <v>995</v>
      </c>
      <c r="Q82" s="148" t="s">
        <v>996</v>
      </c>
      <c r="R82" s="137" t="s">
        <v>997</v>
      </c>
      <c r="S82" s="137" t="s">
        <v>998</v>
      </c>
      <c r="T82" s="137" t="s">
        <v>999</v>
      </c>
      <c r="U82" s="137" t="s">
        <v>1000</v>
      </c>
      <c r="V82" s="138" t="s">
        <v>1001</v>
      </c>
      <c r="W82" s="149" t="s">
        <v>1002</v>
      </c>
      <c r="X82" s="149" t="s">
        <v>1003</v>
      </c>
      <c r="Y82" s="149" t="s">
        <v>1004</v>
      </c>
      <c r="Z82" s="149" t="s">
        <v>1005</v>
      </c>
    </row>
    <row r="83" spans="2:26" x14ac:dyDescent="0.2">
      <c r="B83" s="413" t="s">
        <v>1011</v>
      </c>
      <c r="C83" s="414" t="s">
        <v>952</v>
      </c>
      <c r="D83" s="1569" t="s">
        <v>141</v>
      </c>
      <c r="E83" s="1570"/>
      <c r="F83" s="415">
        <v>2</v>
      </c>
      <c r="G83" s="416"/>
      <c r="H83" s="417"/>
      <c r="I83" s="417"/>
      <c r="J83" s="417"/>
      <c r="K83" s="417"/>
      <c r="L83" s="418"/>
      <c r="M83" s="419"/>
      <c r="N83" s="419"/>
      <c r="O83" s="419"/>
      <c r="P83" s="420"/>
      <c r="Q83" s="348"/>
      <c r="R83" s="349"/>
      <c r="S83" s="349"/>
      <c r="T83" s="349"/>
      <c r="U83" s="349"/>
      <c r="V83" s="350"/>
      <c r="W83" s="351"/>
      <c r="X83" s="351"/>
      <c r="Y83" s="351"/>
      <c r="Z83" s="351"/>
    </row>
    <row r="84" spans="2:26" x14ac:dyDescent="0.2">
      <c r="B84" s="421" t="s">
        <v>1012</v>
      </c>
      <c r="C84" s="143" t="s">
        <v>297</v>
      </c>
      <c r="D84" s="1571" t="s">
        <v>141</v>
      </c>
      <c r="E84" s="1572"/>
      <c r="F84" s="144">
        <v>2</v>
      </c>
      <c r="G84" s="352"/>
      <c r="H84" s="353"/>
      <c r="I84" s="353"/>
      <c r="J84" s="353"/>
      <c r="K84" s="353"/>
      <c r="L84" s="354"/>
      <c r="M84" s="355"/>
      <c r="N84" s="355"/>
      <c r="O84" s="355"/>
      <c r="P84" s="422"/>
      <c r="Q84" s="352"/>
      <c r="R84" s="353"/>
      <c r="S84" s="353"/>
      <c r="T84" s="353"/>
      <c r="U84" s="353"/>
      <c r="V84" s="354"/>
      <c r="W84" s="355"/>
      <c r="X84" s="355"/>
      <c r="Y84" s="355"/>
      <c r="Z84" s="355"/>
    </row>
    <row r="85" spans="2:26" x14ac:dyDescent="0.2">
      <c r="B85" s="423" t="s">
        <v>1013</v>
      </c>
      <c r="C85" s="226" t="s">
        <v>291</v>
      </c>
      <c r="D85" s="1571" t="s">
        <v>141</v>
      </c>
      <c r="E85" s="1572"/>
      <c r="F85" s="144">
        <v>2</v>
      </c>
      <c r="G85" s="356"/>
      <c r="H85" s="357"/>
      <c r="I85" s="357"/>
      <c r="J85" s="357"/>
      <c r="K85" s="357"/>
      <c r="L85" s="358"/>
      <c r="M85" s="359"/>
      <c r="N85" s="359"/>
      <c r="O85" s="359"/>
      <c r="P85" s="424"/>
      <c r="Q85" s="356"/>
      <c r="R85" s="357"/>
      <c r="S85" s="357"/>
      <c r="T85" s="357"/>
      <c r="U85" s="357"/>
      <c r="V85" s="358"/>
      <c r="W85" s="359"/>
      <c r="X85" s="359"/>
      <c r="Y85" s="359"/>
      <c r="Z85" s="359"/>
    </row>
    <row r="86" spans="2:26" ht="15" thickBot="1" x14ac:dyDescent="0.25">
      <c r="B86" s="425" t="s">
        <v>1014</v>
      </c>
      <c r="C86" s="426" t="s">
        <v>300</v>
      </c>
      <c r="D86" s="1563" t="s">
        <v>141</v>
      </c>
      <c r="E86" s="1564"/>
      <c r="F86" s="427">
        <v>2</v>
      </c>
      <c r="G86" s="428"/>
      <c r="H86" s="429"/>
      <c r="I86" s="429"/>
      <c r="J86" s="429"/>
      <c r="K86" s="429"/>
      <c r="L86" s="430"/>
      <c r="M86" s="431"/>
      <c r="N86" s="431"/>
      <c r="O86" s="431"/>
      <c r="P86" s="432"/>
      <c r="Q86" s="360"/>
      <c r="R86" s="361"/>
      <c r="S86" s="361"/>
      <c r="T86" s="361"/>
      <c r="U86" s="361"/>
      <c r="V86" s="362"/>
      <c r="W86" s="363"/>
      <c r="X86" s="363"/>
      <c r="Y86" s="363"/>
      <c r="Z86" s="363"/>
    </row>
    <row r="87" spans="2:26" ht="15" thickBot="1" x14ac:dyDescent="0.25">
      <c r="B87" s="73"/>
      <c r="Q87" s="73"/>
      <c r="R87" s="73"/>
    </row>
    <row r="88" spans="2:26" ht="45.75" thickBot="1" x14ac:dyDescent="0.25">
      <c r="B88" s="223" t="str">
        <f>CONCATENATE("Table 7c: WC level - Alternative Programme  ",E68, " Totex")</f>
        <v>Table 7c: WC level - Alternative Programme   [specify] Totex</v>
      </c>
      <c r="C88" s="167"/>
      <c r="D88" s="166"/>
      <c r="E88" s="102"/>
      <c r="F88" s="102"/>
      <c r="G88" s="102"/>
      <c r="H88" s="102"/>
      <c r="I88" s="102"/>
      <c r="J88" s="102"/>
      <c r="K88" s="102"/>
      <c r="L88" s="102"/>
      <c r="M88" s="1565" t="s">
        <v>984</v>
      </c>
      <c r="N88" s="1566"/>
      <c r="O88" s="1566"/>
      <c r="P88" s="1566"/>
      <c r="Q88" s="1566"/>
      <c r="R88" s="1566"/>
      <c r="S88" s="1566"/>
      <c r="T88" s="1566"/>
      <c r="U88" s="1566"/>
      <c r="V88" s="1566"/>
      <c r="W88" s="1566"/>
      <c r="X88" s="1566"/>
      <c r="Y88" s="1566"/>
      <c r="Z88" s="1566"/>
    </row>
    <row r="89" spans="2:26" ht="30.75" thickBot="1" x14ac:dyDescent="0.25">
      <c r="B89" s="134" t="s">
        <v>62</v>
      </c>
      <c r="C89" s="135" t="s">
        <v>1015</v>
      </c>
      <c r="D89" s="135" t="s">
        <v>1016</v>
      </c>
      <c r="E89" s="135" t="s">
        <v>111</v>
      </c>
      <c r="F89" s="136" t="s">
        <v>112</v>
      </c>
      <c r="G89" s="148" t="s">
        <v>986</v>
      </c>
      <c r="H89" s="137" t="s">
        <v>987</v>
      </c>
      <c r="I89" s="137" t="s">
        <v>988</v>
      </c>
      <c r="J89" s="137" t="s">
        <v>989</v>
      </c>
      <c r="K89" s="137" t="s">
        <v>990</v>
      </c>
      <c r="L89" s="138" t="s">
        <v>991</v>
      </c>
      <c r="M89" s="149" t="s">
        <v>992</v>
      </c>
      <c r="N89" s="149" t="s">
        <v>993</v>
      </c>
      <c r="O89" s="149" t="s">
        <v>994</v>
      </c>
      <c r="P89" s="149" t="s">
        <v>995</v>
      </c>
      <c r="Q89" s="148" t="s">
        <v>996</v>
      </c>
      <c r="R89" s="137" t="s">
        <v>997</v>
      </c>
      <c r="S89" s="137" t="s">
        <v>998</v>
      </c>
      <c r="T89" s="137" t="s">
        <v>999</v>
      </c>
      <c r="U89" s="137" t="s">
        <v>1000</v>
      </c>
      <c r="V89" s="138" t="s">
        <v>1001</v>
      </c>
      <c r="W89" s="149" t="s">
        <v>1002</v>
      </c>
      <c r="X89" s="149" t="s">
        <v>1003</v>
      </c>
      <c r="Y89" s="149" t="s">
        <v>1004</v>
      </c>
      <c r="Z89" s="149" t="s">
        <v>1005</v>
      </c>
    </row>
    <row r="90" spans="2:26" x14ac:dyDescent="0.2">
      <c r="B90" s="273" t="s">
        <v>1017</v>
      </c>
      <c r="C90" s="274" t="s">
        <v>1018</v>
      </c>
      <c r="D90" s="274" t="s">
        <v>1019</v>
      </c>
      <c r="E90" s="274" t="s">
        <v>251</v>
      </c>
      <c r="F90" s="315">
        <v>3</v>
      </c>
      <c r="G90" s="336"/>
      <c r="H90" s="337"/>
      <c r="I90" s="337"/>
      <c r="J90" s="337"/>
      <c r="K90" s="337"/>
      <c r="L90" s="338"/>
      <c r="M90" s="339"/>
      <c r="N90" s="339"/>
      <c r="O90" s="339"/>
      <c r="P90" s="339"/>
      <c r="Q90" s="348"/>
      <c r="R90" s="349"/>
      <c r="S90" s="349"/>
      <c r="T90" s="349"/>
      <c r="U90" s="349"/>
      <c r="V90" s="350"/>
      <c r="W90" s="351"/>
      <c r="X90" s="351"/>
      <c r="Y90" s="351"/>
      <c r="Z90" s="351"/>
    </row>
    <row r="91" spans="2:26" x14ac:dyDescent="0.2">
      <c r="B91" s="142" t="s">
        <v>1020</v>
      </c>
      <c r="C91" s="143" t="s">
        <v>1021</v>
      </c>
      <c r="D91" s="143" t="s">
        <v>1019</v>
      </c>
      <c r="E91" s="143" t="s">
        <v>251</v>
      </c>
      <c r="F91" s="316">
        <v>3</v>
      </c>
      <c r="G91" s="340"/>
      <c r="H91" s="341"/>
      <c r="I91" s="341"/>
      <c r="J91" s="341"/>
      <c r="K91" s="341"/>
      <c r="L91" s="342"/>
      <c r="M91" s="343"/>
      <c r="N91" s="343"/>
      <c r="O91" s="343"/>
      <c r="P91" s="343"/>
      <c r="Q91" s="352"/>
      <c r="R91" s="353"/>
      <c r="S91" s="353"/>
      <c r="T91" s="353"/>
      <c r="U91" s="353"/>
      <c r="V91" s="354"/>
      <c r="W91" s="355"/>
      <c r="X91" s="355"/>
      <c r="Y91" s="355"/>
      <c r="Z91" s="355"/>
    </row>
    <row r="92" spans="2:26" ht="15" thickBot="1" x14ac:dyDescent="0.25">
      <c r="B92" s="145" t="s">
        <v>1022</v>
      </c>
      <c r="C92" s="146" t="s">
        <v>1023</v>
      </c>
      <c r="D92" s="146" t="s">
        <v>1019</v>
      </c>
      <c r="E92" s="146" t="s">
        <v>251</v>
      </c>
      <c r="F92" s="317">
        <v>3</v>
      </c>
      <c r="G92" s="344"/>
      <c r="H92" s="345"/>
      <c r="I92" s="345"/>
      <c r="J92" s="345"/>
      <c r="K92" s="345"/>
      <c r="L92" s="346"/>
      <c r="M92" s="347"/>
      <c r="N92" s="347"/>
      <c r="O92" s="347"/>
      <c r="P92" s="347"/>
      <c r="Q92" s="360"/>
      <c r="R92" s="361"/>
      <c r="S92" s="361"/>
      <c r="T92" s="361"/>
      <c r="U92" s="361"/>
      <c r="V92" s="362"/>
      <c r="W92" s="363"/>
      <c r="X92" s="363"/>
      <c r="Y92" s="363"/>
      <c r="Z92" s="363"/>
    </row>
    <row r="93" spans="2:26" ht="15" thickBot="1" x14ac:dyDescent="0.25">
      <c r="R93" s="73"/>
      <c r="S93" s="73"/>
    </row>
    <row r="94" spans="2:26" ht="60.75" thickBot="1" x14ac:dyDescent="0.25">
      <c r="B94" s="223" t="str">
        <f>CONCATENATE("Table 7d: WC level - Alternative Programme  ",E68, " Enhancement Expenditure")</f>
        <v>Table 7d: WC level - Alternative Programme   [specify] Enhancement Expenditure</v>
      </c>
      <c r="C94" s="167"/>
      <c r="D94" s="166"/>
      <c r="E94" s="166"/>
      <c r="F94" s="102"/>
      <c r="G94" s="102"/>
      <c r="H94" s="102"/>
      <c r="I94" s="102"/>
      <c r="J94" s="102"/>
      <c r="K94" s="102"/>
      <c r="L94" s="102"/>
      <c r="M94" s="1565" t="s">
        <v>984</v>
      </c>
      <c r="N94" s="1566"/>
      <c r="O94" s="1566"/>
      <c r="P94" s="1566"/>
      <c r="Q94" s="1566"/>
      <c r="R94" s="1566"/>
      <c r="S94" s="1566"/>
      <c r="T94" s="1566"/>
      <c r="U94" s="1566"/>
      <c r="V94" s="1566"/>
      <c r="W94" s="1566"/>
      <c r="X94" s="1566"/>
      <c r="Y94" s="1566"/>
      <c r="Z94" s="1566"/>
    </row>
    <row r="95" spans="2:26" ht="30.75" thickBot="1" x14ac:dyDescent="0.25">
      <c r="B95" s="134" t="s">
        <v>62</v>
      </c>
      <c r="C95" s="135" t="s">
        <v>1015</v>
      </c>
      <c r="D95" s="135" t="s">
        <v>1016</v>
      </c>
      <c r="E95" s="135" t="s">
        <v>111</v>
      </c>
      <c r="F95" s="136" t="s">
        <v>112</v>
      </c>
      <c r="G95" s="148" t="s">
        <v>986</v>
      </c>
      <c r="H95" s="137" t="s">
        <v>987</v>
      </c>
      <c r="I95" s="137" t="s">
        <v>988</v>
      </c>
      <c r="J95" s="137" t="s">
        <v>989</v>
      </c>
      <c r="K95" s="137" t="s">
        <v>990</v>
      </c>
      <c r="L95" s="138" t="s">
        <v>991</v>
      </c>
      <c r="M95" s="149" t="s">
        <v>992</v>
      </c>
      <c r="N95" s="149" t="s">
        <v>993</v>
      </c>
      <c r="O95" s="149" t="s">
        <v>994</v>
      </c>
      <c r="P95" s="149" t="s">
        <v>995</v>
      </c>
      <c r="Q95" s="148" t="s">
        <v>996</v>
      </c>
      <c r="R95" s="137" t="s">
        <v>997</v>
      </c>
      <c r="S95" s="137" t="s">
        <v>998</v>
      </c>
      <c r="T95" s="137" t="s">
        <v>999</v>
      </c>
      <c r="U95" s="137" t="s">
        <v>1000</v>
      </c>
      <c r="V95" s="138" t="s">
        <v>1001</v>
      </c>
      <c r="W95" s="149" t="s">
        <v>1002</v>
      </c>
      <c r="X95" s="149" t="s">
        <v>1003</v>
      </c>
      <c r="Y95" s="149" t="s">
        <v>1004</v>
      </c>
      <c r="Z95" s="149" t="s">
        <v>1005</v>
      </c>
    </row>
    <row r="96" spans="2:26" x14ac:dyDescent="0.2">
      <c r="B96" s="273" t="s">
        <v>1024</v>
      </c>
      <c r="C96" s="274" t="s">
        <v>1025</v>
      </c>
      <c r="D96" s="274" t="s">
        <v>816</v>
      </c>
      <c r="E96" s="274" t="s">
        <v>251</v>
      </c>
      <c r="F96" s="315">
        <v>3</v>
      </c>
      <c r="G96" s="336"/>
      <c r="H96" s="337"/>
      <c r="I96" s="337"/>
      <c r="J96" s="337"/>
      <c r="K96" s="337"/>
      <c r="L96" s="338"/>
      <c r="M96" s="339"/>
      <c r="N96" s="339"/>
      <c r="O96" s="339"/>
      <c r="P96" s="339"/>
      <c r="Q96" s="348"/>
      <c r="R96" s="349"/>
      <c r="S96" s="349"/>
      <c r="T96" s="349"/>
      <c r="U96" s="349"/>
      <c r="V96" s="350"/>
      <c r="W96" s="351"/>
      <c r="X96" s="351"/>
      <c r="Y96" s="351"/>
      <c r="Z96" s="351"/>
    </row>
    <row r="97" spans="2:26" x14ac:dyDescent="0.2">
      <c r="B97" s="142" t="s">
        <v>1026</v>
      </c>
      <c r="C97" s="143" t="s">
        <v>1025</v>
      </c>
      <c r="D97" s="143" t="s">
        <v>811</v>
      </c>
      <c r="E97" s="143" t="s">
        <v>251</v>
      </c>
      <c r="F97" s="316">
        <v>3</v>
      </c>
      <c r="G97" s="340"/>
      <c r="H97" s="341"/>
      <c r="I97" s="341"/>
      <c r="J97" s="341"/>
      <c r="K97" s="341"/>
      <c r="L97" s="342"/>
      <c r="M97" s="343"/>
      <c r="N97" s="343"/>
      <c r="O97" s="343"/>
      <c r="P97" s="343"/>
      <c r="Q97" s="352"/>
      <c r="R97" s="353"/>
      <c r="S97" s="353"/>
      <c r="T97" s="353"/>
      <c r="U97" s="353"/>
      <c r="V97" s="354"/>
      <c r="W97" s="355"/>
      <c r="X97" s="355"/>
      <c r="Y97" s="355"/>
      <c r="Z97" s="355"/>
    </row>
    <row r="98" spans="2:26" ht="15" thickBot="1" x14ac:dyDescent="0.25">
      <c r="B98" s="145" t="s">
        <v>1027</v>
      </c>
      <c r="C98" s="146" t="s">
        <v>1025</v>
      </c>
      <c r="D98" s="146" t="s">
        <v>1019</v>
      </c>
      <c r="E98" s="146" t="s">
        <v>251</v>
      </c>
      <c r="F98" s="317">
        <v>3</v>
      </c>
      <c r="G98" s="344"/>
      <c r="H98" s="345"/>
      <c r="I98" s="345"/>
      <c r="J98" s="345"/>
      <c r="K98" s="345"/>
      <c r="L98" s="346"/>
      <c r="M98" s="347"/>
      <c r="N98" s="347"/>
      <c r="O98" s="347"/>
      <c r="P98" s="347"/>
      <c r="Q98" s="360"/>
      <c r="R98" s="361"/>
      <c r="S98" s="361"/>
      <c r="T98" s="361"/>
      <c r="U98" s="361"/>
      <c r="V98" s="362"/>
      <c r="W98" s="363"/>
      <c r="X98" s="363"/>
      <c r="Y98" s="363"/>
      <c r="Z98" s="363"/>
    </row>
    <row r="100" spans="2:26" ht="15" thickBot="1" x14ac:dyDescent="0.25"/>
    <row r="101" spans="2:26" ht="29.25" thickBot="1" x14ac:dyDescent="0.25">
      <c r="B101" s="128" t="s">
        <v>56</v>
      </c>
      <c r="C101" s="69" t="str">
        <f>'TITLE PAGE'!$D$18</f>
        <v>Veolia Water Projects Limited</v>
      </c>
      <c r="D101" s="129" t="s">
        <v>969</v>
      </c>
      <c r="E101" s="70" t="s">
        <v>970</v>
      </c>
      <c r="F101" s="128" t="s">
        <v>971</v>
      </c>
      <c r="G101" s="70" t="s">
        <v>972</v>
      </c>
      <c r="H101" s="130" t="s">
        <v>107</v>
      </c>
      <c r="I101" s="70" t="s">
        <v>973</v>
      </c>
    </row>
    <row r="102" spans="2:26" ht="43.5" thickBot="1" x14ac:dyDescent="0.25">
      <c r="B102" s="129" t="s">
        <v>974</v>
      </c>
      <c r="C102" s="1576" t="s">
        <v>975</v>
      </c>
      <c r="D102" s="1577"/>
      <c r="E102" s="1577"/>
      <c r="F102" s="1577"/>
      <c r="G102" s="1577"/>
      <c r="H102" s="1577"/>
      <c r="I102" s="1578"/>
    </row>
    <row r="103" spans="2:26" ht="43.5" thickBot="1" x14ac:dyDescent="0.25">
      <c r="B103" s="129" t="s">
        <v>976</v>
      </c>
      <c r="C103" s="1573" t="s">
        <v>977</v>
      </c>
      <c r="D103" s="1574"/>
      <c r="E103" s="1574"/>
      <c r="F103" s="1574"/>
      <c r="G103" s="1574"/>
      <c r="H103" s="1574"/>
      <c r="I103" s="1575"/>
    </row>
    <row r="104" spans="2:26" ht="69.599999999999994" customHeight="1" thickBot="1" x14ac:dyDescent="0.25">
      <c r="B104" s="129" t="s">
        <v>979</v>
      </c>
      <c r="C104" s="1573" t="s">
        <v>980</v>
      </c>
      <c r="D104" s="1574"/>
      <c r="E104" s="1574"/>
      <c r="F104" s="1574"/>
      <c r="G104" s="1574"/>
      <c r="H104" s="1574"/>
      <c r="I104" s="1575"/>
    </row>
    <row r="105" spans="2:26" ht="57.75" thickBot="1" x14ac:dyDescent="0.25">
      <c r="B105" s="71" t="s">
        <v>981</v>
      </c>
      <c r="C105" s="131"/>
      <c r="D105" s="72" t="s">
        <v>982</v>
      </c>
      <c r="E105" s="131"/>
      <c r="F105" s="132" t="s">
        <v>983</v>
      </c>
      <c r="G105" s="133"/>
      <c r="H105" s="132" t="s">
        <v>2</v>
      </c>
      <c r="I105" s="133"/>
    </row>
    <row r="106" spans="2:26" ht="15" thickBot="1" x14ac:dyDescent="0.25"/>
    <row r="107" spans="2:26" ht="45.75" thickBot="1" x14ac:dyDescent="0.25">
      <c r="B107" s="223" t="str">
        <f>CONCATENATE("Table 7a: WC level - Alternative Programme ",E101, " Baseline SDB")</f>
        <v>Table 7a: WC level - Alternative Programme  [specify] Baseline SDB</v>
      </c>
      <c r="M107" s="1565" t="s">
        <v>984</v>
      </c>
      <c r="N107" s="1566"/>
      <c r="O107" s="1566"/>
      <c r="P107" s="1566"/>
      <c r="Q107" s="1566"/>
      <c r="R107" s="1566"/>
      <c r="S107" s="1566"/>
      <c r="T107" s="1566"/>
      <c r="U107" s="1566"/>
      <c r="V107" s="1566"/>
      <c r="W107" s="1566"/>
      <c r="X107" s="1566"/>
      <c r="Y107" s="1566"/>
      <c r="Z107" s="1566"/>
    </row>
    <row r="108" spans="2:26" ht="30.75" thickBot="1" x14ac:dyDescent="0.25">
      <c r="B108" s="134" t="s">
        <v>62</v>
      </c>
      <c r="C108" s="135" t="s">
        <v>985</v>
      </c>
      <c r="D108" s="1567" t="s">
        <v>111</v>
      </c>
      <c r="E108" s="1568"/>
      <c r="F108" s="136" t="s">
        <v>112</v>
      </c>
      <c r="G108" s="148" t="s">
        <v>986</v>
      </c>
      <c r="H108" s="137" t="s">
        <v>987</v>
      </c>
      <c r="I108" s="137" t="s">
        <v>988</v>
      </c>
      <c r="J108" s="137" t="s">
        <v>989</v>
      </c>
      <c r="K108" s="137" t="s">
        <v>990</v>
      </c>
      <c r="L108" s="138" t="s">
        <v>991</v>
      </c>
      <c r="M108" s="149" t="s">
        <v>992</v>
      </c>
      <c r="N108" s="149" t="s">
        <v>993</v>
      </c>
      <c r="O108" s="149" t="s">
        <v>994</v>
      </c>
      <c r="P108" s="149" t="s">
        <v>995</v>
      </c>
      <c r="Q108" s="148" t="s">
        <v>996</v>
      </c>
      <c r="R108" s="137" t="s">
        <v>997</v>
      </c>
      <c r="S108" s="137" t="s">
        <v>998</v>
      </c>
      <c r="T108" s="137" t="s">
        <v>999</v>
      </c>
      <c r="U108" s="137" t="s">
        <v>1000</v>
      </c>
      <c r="V108" s="138" t="s">
        <v>1001</v>
      </c>
      <c r="W108" s="149" t="s">
        <v>1002</v>
      </c>
      <c r="X108" s="149" t="s">
        <v>1003</v>
      </c>
      <c r="Y108" s="149" t="s">
        <v>1004</v>
      </c>
      <c r="Z108" s="149" t="s">
        <v>1005</v>
      </c>
    </row>
    <row r="109" spans="2:26" ht="15.6" customHeight="1" x14ac:dyDescent="0.2">
      <c r="B109" s="139" t="s">
        <v>1006</v>
      </c>
      <c r="C109" s="140" t="s">
        <v>952</v>
      </c>
      <c r="D109" s="1569" t="s">
        <v>141</v>
      </c>
      <c r="E109" s="1570"/>
      <c r="F109" s="141">
        <v>2</v>
      </c>
      <c r="G109" s="348"/>
      <c r="H109" s="349"/>
      <c r="I109" s="349"/>
      <c r="J109" s="349"/>
      <c r="K109" s="349"/>
      <c r="L109" s="350"/>
      <c r="M109" s="351"/>
      <c r="N109" s="351"/>
      <c r="O109" s="351"/>
      <c r="P109" s="351"/>
      <c r="Q109" s="348"/>
      <c r="R109" s="349"/>
      <c r="S109" s="349"/>
      <c r="T109" s="349"/>
      <c r="U109" s="349"/>
      <c r="V109" s="350"/>
      <c r="W109" s="351"/>
      <c r="X109" s="351"/>
      <c r="Y109" s="351"/>
      <c r="Z109" s="351"/>
    </row>
    <row r="110" spans="2:26" ht="15.6" customHeight="1" x14ac:dyDescent="0.2">
      <c r="B110" s="142" t="s">
        <v>1007</v>
      </c>
      <c r="C110" s="143" t="s">
        <v>297</v>
      </c>
      <c r="D110" s="1571" t="s">
        <v>141</v>
      </c>
      <c r="E110" s="1572"/>
      <c r="F110" s="144">
        <v>2</v>
      </c>
      <c r="G110" s="352"/>
      <c r="H110" s="353"/>
      <c r="I110" s="353"/>
      <c r="J110" s="353"/>
      <c r="K110" s="353"/>
      <c r="L110" s="354"/>
      <c r="M110" s="355"/>
      <c r="N110" s="355"/>
      <c r="O110" s="355"/>
      <c r="P110" s="355"/>
      <c r="Q110" s="352"/>
      <c r="R110" s="353"/>
      <c r="S110" s="353"/>
      <c r="T110" s="353"/>
      <c r="U110" s="353"/>
      <c r="V110" s="354"/>
      <c r="W110" s="355"/>
      <c r="X110" s="355"/>
      <c r="Y110" s="355"/>
      <c r="Z110" s="355"/>
    </row>
    <row r="111" spans="2:26" ht="15.6" customHeight="1" x14ac:dyDescent="0.2">
      <c r="B111" s="225" t="s">
        <v>1008</v>
      </c>
      <c r="C111" s="226" t="s">
        <v>291</v>
      </c>
      <c r="D111" s="1571" t="s">
        <v>141</v>
      </c>
      <c r="E111" s="1572"/>
      <c r="F111" s="144">
        <v>2</v>
      </c>
      <c r="G111" s="356"/>
      <c r="H111" s="357"/>
      <c r="I111" s="357"/>
      <c r="J111" s="357"/>
      <c r="K111" s="357"/>
      <c r="L111" s="358"/>
      <c r="M111" s="359"/>
      <c r="N111" s="359"/>
      <c r="O111" s="359"/>
      <c r="P111" s="359"/>
      <c r="Q111" s="356"/>
      <c r="R111" s="357"/>
      <c r="S111" s="357"/>
      <c r="T111" s="357"/>
      <c r="U111" s="357"/>
      <c r="V111" s="358"/>
      <c r="W111" s="359"/>
      <c r="X111" s="359"/>
      <c r="Y111" s="359"/>
      <c r="Z111" s="359"/>
    </row>
    <row r="112" spans="2:26" ht="16.149999999999999" customHeight="1" thickBot="1" x14ac:dyDescent="0.25">
      <c r="B112" s="145" t="s">
        <v>1009</v>
      </c>
      <c r="C112" s="146" t="s">
        <v>300</v>
      </c>
      <c r="D112" s="1563" t="s">
        <v>141</v>
      </c>
      <c r="E112" s="1564"/>
      <c r="F112" s="147">
        <v>2</v>
      </c>
      <c r="G112" s="360"/>
      <c r="H112" s="361"/>
      <c r="I112" s="361"/>
      <c r="J112" s="361"/>
      <c r="K112" s="361"/>
      <c r="L112" s="362"/>
      <c r="M112" s="363"/>
      <c r="N112" s="363"/>
      <c r="O112" s="363"/>
      <c r="P112" s="363"/>
      <c r="Q112" s="360"/>
      <c r="R112" s="361"/>
      <c r="S112" s="361"/>
      <c r="T112" s="361"/>
      <c r="U112" s="361"/>
      <c r="V112" s="362"/>
      <c r="W112" s="363"/>
      <c r="X112" s="363"/>
      <c r="Y112" s="363"/>
      <c r="Z112" s="363"/>
    </row>
    <row r="113" spans="2:26" ht="15" thickBot="1" x14ac:dyDescent="0.25">
      <c r="B113" s="165"/>
      <c r="C113" s="93"/>
      <c r="D113" s="93"/>
      <c r="E113" s="93"/>
      <c r="Q113" s="73"/>
      <c r="R113" s="73"/>
    </row>
    <row r="114" spans="2:26" ht="45.75" thickBot="1" x14ac:dyDescent="0.25">
      <c r="B114" s="223" t="str">
        <f>CONCATENATE("Table 7b: WC level - Alternative Programme  ",E101, " Final Plan SDB")</f>
        <v>Table 7b: WC level - Alternative Programme   [specify] Final Plan SDB</v>
      </c>
      <c r="C114" s="167"/>
      <c r="D114" s="166"/>
      <c r="E114" s="166"/>
      <c r="F114" s="102"/>
      <c r="G114" s="102"/>
      <c r="H114" s="102"/>
      <c r="I114" s="102"/>
      <c r="J114" s="102"/>
      <c r="K114" s="102"/>
      <c r="L114" s="102"/>
      <c r="M114" s="1565" t="s">
        <v>984</v>
      </c>
      <c r="N114" s="1566"/>
      <c r="O114" s="1566"/>
      <c r="P114" s="1566"/>
      <c r="Q114" s="1566"/>
      <c r="R114" s="1566"/>
      <c r="S114" s="1566"/>
      <c r="T114" s="1566"/>
      <c r="U114" s="1566"/>
      <c r="V114" s="1566"/>
      <c r="W114" s="1566"/>
      <c r="X114" s="1566"/>
      <c r="Y114" s="1566"/>
      <c r="Z114" s="1566"/>
    </row>
    <row r="115" spans="2:26" ht="30.75" thickBot="1" x14ac:dyDescent="0.25">
      <c r="B115" s="433" t="s">
        <v>62</v>
      </c>
      <c r="C115" s="434" t="s">
        <v>1010</v>
      </c>
      <c r="D115" s="1567" t="s">
        <v>111</v>
      </c>
      <c r="E115" s="1568"/>
      <c r="F115" s="435" t="s">
        <v>112</v>
      </c>
      <c r="G115" s="436" t="s">
        <v>986</v>
      </c>
      <c r="H115" s="437" t="s">
        <v>987</v>
      </c>
      <c r="I115" s="437" t="s">
        <v>988</v>
      </c>
      <c r="J115" s="437" t="s">
        <v>989</v>
      </c>
      <c r="K115" s="437" t="s">
        <v>990</v>
      </c>
      <c r="L115" s="438" t="s">
        <v>991</v>
      </c>
      <c r="M115" s="439" t="s">
        <v>992</v>
      </c>
      <c r="N115" s="439" t="s">
        <v>993</v>
      </c>
      <c r="O115" s="439" t="s">
        <v>994</v>
      </c>
      <c r="P115" s="439" t="s">
        <v>995</v>
      </c>
      <c r="Q115" s="148" t="s">
        <v>996</v>
      </c>
      <c r="R115" s="137" t="s">
        <v>997</v>
      </c>
      <c r="S115" s="137" t="s">
        <v>998</v>
      </c>
      <c r="T115" s="137" t="s">
        <v>999</v>
      </c>
      <c r="U115" s="137" t="s">
        <v>1000</v>
      </c>
      <c r="V115" s="138" t="s">
        <v>1001</v>
      </c>
      <c r="W115" s="149" t="s">
        <v>1002</v>
      </c>
      <c r="X115" s="149" t="s">
        <v>1003</v>
      </c>
      <c r="Y115" s="149" t="s">
        <v>1004</v>
      </c>
      <c r="Z115" s="149" t="s">
        <v>1005</v>
      </c>
    </row>
    <row r="116" spans="2:26" x14ac:dyDescent="0.2">
      <c r="B116" s="413" t="s">
        <v>1011</v>
      </c>
      <c r="C116" s="414" t="s">
        <v>952</v>
      </c>
      <c r="D116" s="1569" t="s">
        <v>141</v>
      </c>
      <c r="E116" s="1570"/>
      <c r="F116" s="415">
        <v>2</v>
      </c>
      <c r="G116" s="416"/>
      <c r="H116" s="417"/>
      <c r="I116" s="417"/>
      <c r="J116" s="417"/>
      <c r="K116" s="417"/>
      <c r="L116" s="418"/>
      <c r="M116" s="419"/>
      <c r="N116" s="419"/>
      <c r="O116" s="419"/>
      <c r="P116" s="420"/>
      <c r="Q116" s="348"/>
      <c r="R116" s="349"/>
      <c r="S116" s="349"/>
      <c r="T116" s="349"/>
      <c r="U116" s="349"/>
      <c r="V116" s="350"/>
      <c r="W116" s="351"/>
      <c r="X116" s="351"/>
      <c r="Y116" s="351"/>
      <c r="Z116" s="351"/>
    </row>
    <row r="117" spans="2:26" x14ac:dyDescent="0.2">
      <c r="B117" s="421" t="s">
        <v>1012</v>
      </c>
      <c r="C117" s="143" t="s">
        <v>297</v>
      </c>
      <c r="D117" s="1571" t="s">
        <v>141</v>
      </c>
      <c r="E117" s="1572"/>
      <c r="F117" s="144">
        <v>2</v>
      </c>
      <c r="G117" s="352"/>
      <c r="H117" s="353"/>
      <c r="I117" s="353"/>
      <c r="J117" s="353"/>
      <c r="K117" s="353"/>
      <c r="L117" s="354"/>
      <c r="M117" s="355"/>
      <c r="N117" s="355"/>
      <c r="O117" s="355"/>
      <c r="P117" s="422"/>
      <c r="Q117" s="352"/>
      <c r="R117" s="353"/>
      <c r="S117" s="353"/>
      <c r="T117" s="353"/>
      <c r="U117" s="353"/>
      <c r="V117" s="354"/>
      <c r="W117" s="355"/>
      <c r="X117" s="355"/>
      <c r="Y117" s="355"/>
      <c r="Z117" s="355"/>
    </row>
    <row r="118" spans="2:26" x14ac:dyDescent="0.2">
      <c r="B118" s="423" t="s">
        <v>1013</v>
      </c>
      <c r="C118" s="226" t="s">
        <v>291</v>
      </c>
      <c r="D118" s="1571" t="s">
        <v>141</v>
      </c>
      <c r="E118" s="1572"/>
      <c r="F118" s="144">
        <v>2</v>
      </c>
      <c r="G118" s="356"/>
      <c r="H118" s="357"/>
      <c r="I118" s="357"/>
      <c r="J118" s="357"/>
      <c r="K118" s="357"/>
      <c r="L118" s="358"/>
      <c r="M118" s="359"/>
      <c r="N118" s="359"/>
      <c r="O118" s="359"/>
      <c r="P118" s="424"/>
      <c r="Q118" s="356"/>
      <c r="R118" s="357"/>
      <c r="S118" s="357"/>
      <c r="T118" s="357"/>
      <c r="U118" s="357"/>
      <c r="V118" s="358"/>
      <c r="W118" s="359"/>
      <c r="X118" s="359"/>
      <c r="Y118" s="359"/>
      <c r="Z118" s="359"/>
    </row>
    <row r="119" spans="2:26" ht="15" thickBot="1" x14ac:dyDescent="0.25">
      <c r="B119" s="425" t="s">
        <v>1014</v>
      </c>
      <c r="C119" s="426" t="s">
        <v>300</v>
      </c>
      <c r="D119" s="1563" t="s">
        <v>141</v>
      </c>
      <c r="E119" s="1564"/>
      <c r="F119" s="427">
        <v>2</v>
      </c>
      <c r="G119" s="428"/>
      <c r="H119" s="429"/>
      <c r="I119" s="429"/>
      <c r="J119" s="429"/>
      <c r="K119" s="429"/>
      <c r="L119" s="430"/>
      <c r="M119" s="431"/>
      <c r="N119" s="431"/>
      <c r="O119" s="431"/>
      <c r="P119" s="432"/>
      <c r="Q119" s="360"/>
      <c r="R119" s="361"/>
      <c r="S119" s="361"/>
      <c r="T119" s="361"/>
      <c r="U119" s="361"/>
      <c r="V119" s="362"/>
      <c r="W119" s="363"/>
      <c r="X119" s="363"/>
      <c r="Y119" s="363"/>
      <c r="Z119" s="363"/>
    </row>
    <row r="120" spans="2:26" ht="15" thickBot="1" x14ac:dyDescent="0.25">
      <c r="B120" s="73"/>
      <c r="Q120" s="73"/>
      <c r="R120" s="73"/>
    </row>
    <row r="121" spans="2:26" ht="45.75" thickBot="1" x14ac:dyDescent="0.25">
      <c r="B121" s="223" t="str">
        <f>CONCATENATE("Table 7c: WC level - Alternative Programme  ",E101, " Totex")</f>
        <v>Table 7c: WC level - Alternative Programme   [specify] Totex</v>
      </c>
      <c r="C121" s="167"/>
      <c r="D121" s="166"/>
      <c r="E121" s="102"/>
      <c r="F121" s="102"/>
      <c r="G121" s="102"/>
      <c r="H121" s="102"/>
      <c r="I121" s="102"/>
      <c r="J121" s="102"/>
      <c r="K121" s="102"/>
      <c r="L121" s="102"/>
      <c r="M121" s="1565" t="s">
        <v>984</v>
      </c>
      <c r="N121" s="1566"/>
      <c r="O121" s="1566"/>
      <c r="P121" s="1566"/>
      <c r="Q121" s="1566"/>
      <c r="R121" s="1566"/>
      <c r="S121" s="1566"/>
      <c r="T121" s="1566"/>
      <c r="U121" s="1566"/>
      <c r="V121" s="1566"/>
      <c r="W121" s="1566"/>
      <c r="X121" s="1566"/>
      <c r="Y121" s="1566"/>
      <c r="Z121" s="1566"/>
    </row>
    <row r="122" spans="2:26" ht="30.75" thickBot="1" x14ac:dyDescent="0.25">
      <c r="B122" s="134" t="s">
        <v>62</v>
      </c>
      <c r="C122" s="135" t="s">
        <v>1015</v>
      </c>
      <c r="D122" s="135" t="s">
        <v>1016</v>
      </c>
      <c r="E122" s="135" t="s">
        <v>111</v>
      </c>
      <c r="F122" s="136" t="s">
        <v>112</v>
      </c>
      <c r="G122" s="148" t="s">
        <v>986</v>
      </c>
      <c r="H122" s="137" t="s">
        <v>987</v>
      </c>
      <c r="I122" s="137" t="s">
        <v>988</v>
      </c>
      <c r="J122" s="137" t="s">
        <v>989</v>
      </c>
      <c r="K122" s="137" t="s">
        <v>990</v>
      </c>
      <c r="L122" s="138" t="s">
        <v>991</v>
      </c>
      <c r="M122" s="149" t="s">
        <v>992</v>
      </c>
      <c r="N122" s="149" t="s">
        <v>993</v>
      </c>
      <c r="O122" s="149" t="s">
        <v>994</v>
      </c>
      <c r="P122" s="149" t="s">
        <v>995</v>
      </c>
      <c r="Q122" s="148" t="s">
        <v>996</v>
      </c>
      <c r="R122" s="137" t="s">
        <v>997</v>
      </c>
      <c r="S122" s="137" t="s">
        <v>998</v>
      </c>
      <c r="T122" s="137" t="s">
        <v>999</v>
      </c>
      <c r="U122" s="137" t="s">
        <v>1000</v>
      </c>
      <c r="V122" s="138" t="s">
        <v>1001</v>
      </c>
      <c r="W122" s="149" t="s">
        <v>1002</v>
      </c>
      <c r="X122" s="149" t="s">
        <v>1003</v>
      </c>
      <c r="Y122" s="149" t="s">
        <v>1004</v>
      </c>
      <c r="Z122" s="149" t="s">
        <v>1005</v>
      </c>
    </row>
    <row r="123" spans="2:26" x14ac:dyDescent="0.2">
      <c r="B123" s="273" t="s">
        <v>1017</v>
      </c>
      <c r="C123" s="274" t="s">
        <v>1018</v>
      </c>
      <c r="D123" s="274" t="s">
        <v>1019</v>
      </c>
      <c r="E123" s="274" t="s">
        <v>251</v>
      </c>
      <c r="F123" s="315">
        <v>3</v>
      </c>
      <c r="G123" s="336"/>
      <c r="H123" s="337"/>
      <c r="I123" s="337"/>
      <c r="J123" s="337"/>
      <c r="K123" s="337"/>
      <c r="L123" s="338"/>
      <c r="M123" s="339"/>
      <c r="N123" s="339"/>
      <c r="O123" s="339"/>
      <c r="P123" s="339"/>
      <c r="Q123" s="348"/>
      <c r="R123" s="349"/>
      <c r="S123" s="349"/>
      <c r="T123" s="349"/>
      <c r="U123" s="349"/>
      <c r="V123" s="350"/>
      <c r="W123" s="351"/>
      <c r="X123" s="351"/>
      <c r="Y123" s="351"/>
      <c r="Z123" s="351"/>
    </row>
    <row r="124" spans="2:26" x14ac:dyDescent="0.2">
      <c r="B124" s="142" t="s">
        <v>1020</v>
      </c>
      <c r="C124" s="143" t="s">
        <v>1021</v>
      </c>
      <c r="D124" s="143" t="s">
        <v>1019</v>
      </c>
      <c r="E124" s="143" t="s">
        <v>251</v>
      </c>
      <c r="F124" s="316">
        <v>3</v>
      </c>
      <c r="G124" s="340"/>
      <c r="H124" s="341"/>
      <c r="I124" s="341"/>
      <c r="J124" s="341"/>
      <c r="K124" s="341"/>
      <c r="L124" s="342"/>
      <c r="M124" s="343"/>
      <c r="N124" s="343"/>
      <c r="O124" s="343"/>
      <c r="P124" s="343"/>
      <c r="Q124" s="352"/>
      <c r="R124" s="353"/>
      <c r="S124" s="353"/>
      <c r="T124" s="353"/>
      <c r="U124" s="353"/>
      <c r="V124" s="354"/>
      <c r="W124" s="355"/>
      <c r="X124" s="355"/>
      <c r="Y124" s="355"/>
      <c r="Z124" s="355"/>
    </row>
    <row r="125" spans="2:26" ht="15" thickBot="1" x14ac:dyDescent="0.25">
      <c r="B125" s="145" t="s">
        <v>1022</v>
      </c>
      <c r="C125" s="146" t="s">
        <v>1023</v>
      </c>
      <c r="D125" s="146" t="s">
        <v>1019</v>
      </c>
      <c r="E125" s="146" t="s">
        <v>251</v>
      </c>
      <c r="F125" s="317">
        <v>3</v>
      </c>
      <c r="G125" s="344"/>
      <c r="H125" s="345"/>
      <c r="I125" s="345"/>
      <c r="J125" s="345"/>
      <c r="K125" s="345"/>
      <c r="L125" s="346"/>
      <c r="M125" s="347"/>
      <c r="N125" s="347"/>
      <c r="O125" s="347"/>
      <c r="P125" s="347"/>
      <c r="Q125" s="360"/>
      <c r="R125" s="361"/>
      <c r="S125" s="361"/>
      <c r="T125" s="361"/>
      <c r="U125" s="361"/>
      <c r="V125" s="362"/>
      <c r="W125" s="363"/>
      <c r="X125" s="363"/>
      <c r="Y125" s="363"/>
      <c r="Z125" s="363"/>
    </row>
    <row r="126" spans="2:26" ht="15" thickBot="1" x14ac:dyDescent="0.25">
      <c r="R126" s="73"/>
      <c r="S126" s="73"/>
    </row>
    <row r="127" spans="2:26" ht="60.75" thickBot="1" x14ac:dyDescent="0.25">
      <c r="B127" s="223" t="str">
        <f>CONCATENATE("Table 7d: WC level - Alternative Programme  ",E101, " Enhancement Expenditure")</f>
        <v>Table 7d: WC level - Alternative Programme   [specify] Enhancement Expenditure</v>
      </c>
      <c r="C127" s="167"/>
      <c r="D127" s="166"/>
      <c r="E127" s="166"/>
      <c r="F127" s="102"/>
      <c r="G127" s="102"/>
      <c r="H127" s="102"/>
      <c r="I127" s="102"/>
      <c r="J127" s="102"/>
      <c r="K127" s="102"/>
      <c r="L127" s="102"/>
      <c r="M127" s="1565" t="s">
        <v>984</v>
      </c>
      <c r="N127" s="1566"/>
      <c r="O127" s="1566"/>
      <c r="P127" s="1566"/>
      <c r="Q127" s="1566"/>
      <c r="R127" s="1566"/>
      <c r="S127" s="1566"/>
      <c r="T127" s="1566"/>
      <c r="U127" s="1566"/>
      <c r="V127" s="1566"/>
      <c r="W127" s="1566"/>
      <c r="X127" s="1566"/>
      <c r="Y127" s="1566"/>
      <c r="Z127" s="1566"/>
    </row>
    <row r="128" spans="2:26" ht="30.75" thickBot="1" x14ac:dyDescent="0.25">
      <c r="B128" s="134" t="s">
        <v>62</v>
      </c>
      <c r="C128" s="135" t="s">
        <v>1015</v>
      </c>
      <c r="D128" s="135" t="s">
        <v>1016</v>
      </c>
      <c r="E128" s="135" t="s">
        <v>111</v>
      </c>
      <c r="F128" s="136" t="s">
        <v>112</v>
      </c>
      <c r="G128" s="148" t="s">
        <v>986</v>
      </c>
      <c r="H128" s="137" t="s">
        <v>987</v>
      </c>
      <c r="I128" s="137" t="s">
        <v>988</v>
      </c>
      <c r="J128" s="137" t="s">
        <v>989</v>
      </c>
      <c r="K128" s="137" t="s">
        <v>990</v>
      </c>
      <c r="L128" s="138" t="s">
        <v>991</v>
      </c>
      <c r="M128" s="149" t="s">
        <v>992</v>
      </c>
      <c r="N128" s="149" t="s">
        <v>993</v>
      </c>
      <c r="O128" s="149" t="s">
        <v>994</v>
      </c>
      <c r="P128" s="149" t="s">
        <v>995</v>
      </c>
      <c r="Q128" s="148" t="s">
        <v>996</v>
      </c>
      <c r="R128" s="137" t="s">
        <v>997</v>
      </c>
      <c r="S128" s="137" t="s">
        <v>998</v>
      </c>
      <c r="T128" s="137" t="s">
        <v>999</v>
      </c>
      <c r="U128" s="137" t="s">
        <v>1000</v>
      </c>
      <c r="V128" s="138" t="s">
        <v>1001</v>
      </c>
      <c r="W128" s="149" t="s">
        <v>1002</v>
      </c>
      <c r="X128" s="149" t="s">
        <v>1003</v>
      </c>
      <c r="Y128" s="149" t="s">
        <v>1004</v>
      </c>
      <c r="Z128" s="149" t="s">
        <v>1005</v>
      </c>
    </row>
    <row r="129" spans="2:26" x14ac:dyDescent="0.2">
      <c r="B129" s="273" t="s">
        <v>1024</v>
      </c>
      <c r="C129" s="274" t="s">
        <v>1025</v>
      </c>
      <c r="D129" s="274" t="s">
        <v>816</v>
      </c>
      <c r="E129" s="274" t="s">
        <v>251</v>
      </c>
      <c r="F129" s="315">
        <v>3</v>
      </c>
      <c r="G129" s="336"/>
      <c r="H129" s="337"/>
      <c r="I129" s="337"/>
      <c r="J129" s="337"/>
      <c r="K129" s="337"/>
      <c r="L129" s="338"/>
      <c r="M129" s="339"/>
      <c r="N129" s="339"/>
      <c r="O129" s="339"/>
      <c r="P129" s="339"/>
      <c r="Q129" s="348"/>
      <c r="R129" s="349"/>
      <c r="S129" s="349"/>
      <c r="T129" s="349"/>
      <c r="U129" s="349"/>
      <c r="V129" s="350"/>
      <c r="W129" s="351"/>
      <c r="X129" s="351"/>
      <c r="Y129" s="351"/>
      <c r="Z129" s="351"/>
    </row>
    <row r="130" spans="2:26" x14ac:dyDescent="0.2">
      <c r="B130" s="142" t="s">
        <v>1026</v>
      </c>
      <c r="C130" s="143" t="s">
        <v>1025</v>
      </c>
      <c r="D130" s="143" t="s">
        <v>811</v>
      </c>
      <c r="E130" s="143" t="s">
        <v>251</v>
      </c>
      <c r="F130" s="316">
        <v>3</v>
      </c>
      <c r="G130" s="340"/>
      <c r="H130" s="341"/>
      <c r="I130" s="341"/>
      <c r="J130" s="341"/>
      <c r="K130" s="341"/>
      <c r="L130" s="342"/>
      <c r="M130" s="343"/>
      <c r="N130" s="343"/>
      <c r="O130" s="343"/>
      <c r="P130" s="343"/>
      <c r="Q130" s="352"/>
      <c r="R130" s="353"/>
      <c r="S130" s="353"/>
      <c r="T130" s="353"/>
      <c r="U130" s="353"/>
      <c r="V130" s="354"/>
      <c r="W130" s="355"/>
      <c r="X130" s="355"/>
      <c r="Y130" s="355"/>
      <c r="Z130" s="355"/>
    </row>
    <row r="131" spans="2:26" ht="15" thickBot="1" x14ac:dyDescent="0.25">
      <c r="B131" s="145" t="s">
        <v>1027</v>
      </c>
      <c r="C131" s="146" t="s">
        <v>1025</v>
      </c>
      <c r="D131" s="146" t="s">
        <v>1019</v>
      </c>
      <c r="E131" s="146" t="s">
        <v>251</v>
      </c>
      <c r="F131" s="317">
        <v>3</v>
      </c>
      <c r="G131" s="344"/>
      <c r="H131" s="345"/>
      <c r="I131" s="345"/>
      <c r="J131" s="345"/>
      <c r="K131" s="345"/>
      <c r="L131" s="346"/>
      <c r="M131" s="347"/>
      <c r="N131" s="347"/>
      <c r="O131" s="347"/>
      <c r="P131" s="347"/>
      <c r="Q131" s="360"/>
      <c r="R131" s="361"/>
      <c r="S131" s="361"/>
      <c r="T131" s="361"/>
      <c r="U131" s="361"/>
      <c r="V131" s="362"/>
      <c r="W131" s="363"/>
      <c r="X131" s="363"/>
      <c r="Y131" s="363"/>
      <c r="Z131" s="363"/>
    </row>
  </sheetData>
  <mergeCells count="69">
    <mergeCell ref="M22:Z22"/>
    <mergeCell ref="M28:Z28"/>
    <mergeCell ref="C3:I3"/>
    <mergeCell ref="C5:I5"/>
    <mergeCell ref="C4:I4"/>
    <mergeCell ref="M8:Z8"/>
    <mergeCell ref="M15:Z15"/>
    <mergeCell ref="D16:E16"/>
    <mergeCell ref="D17:E17"/>
    <mergeCell ref="D18:E18"/>
    <mergeCell ref="D19:E19"/>
    <mergeCell ref="D20:E20"/>
    <mergeCell ref="D9:E9"/>
    <mergeCell ref="D10:E10"/>
    <mergeCell ref="D11:E11"/>
    <mergeCell ref="D12:E12"/>
    <mergeCell ref="C36:I36"/>
    <mergeCell ref="C37:I37"/>
    <mergeCell ref="C38:I38"/>
    <mergeCell ref="C69:I69"/>
    <mergeCell ref="D49:E49"/>
    <mergeCell ref="D50:E50"/>
    <mergeCell ref="D51:E51"/>
    <mergeCell ref="D52:E52"/>
    <mergeCell ref="D53:E53"/>
    <mergeCell ref="D42:E42"/>
    <mergeCell ref="D43:E43"/>
    <mergeCell ref="D44:E44"/>
    <mergeCell ref="D45:E45"/>
    <mergeCell ref="D46:E46"/>
    <mergeCell ref="C70:I70"/>
    <mergeCell ref="C71:I71"/>
    <mergeCell ref="C102:I102"/>
    <mergeCell ref="C103:I103"/>
    <mergeCell ref="C104:I104"/>
    <mergeCell ref="D82:E82"/>
    <mergeCell ref="D83:E83"/>
    <mergeCell ref="D84:E84"/>
    <mergeCell ref="D85:E85"/>
    <mergeCell ref="D86:E86"/>
    <mergeCell ref="D75:E75"/>
    <mergeCell ref="D76:E76"/>
    <mergeCell ref="D77:E77"/>
    <mergeCell ref="D78:E78"/>
    <mergeCell ref="D79:E79"/>
    <mergeCell ref="M94:Z94"/>
    <mergeCell ref="M107:Z107"/>
    <mergeCell ref="M114:Z114"/>
    <mergeCell ref="M41:Z41"/>
    <mergeCell ref="M48:Z48"/>
    <mergeCell ref="M55:Z55"/>
    <mergeCell ref="M61:Z61"/>
    <mergeCell ref="M74:Z74"/>
    <mergeCell ref="N4:U4"/>
    <mergeCell ref="D13:E13"/>
    <mergeCell ref="M121:Z121"/>
    <mergeCell ref="M127:Z127"/>
    <mergeCell ref="D108:E108"/>
    <mergeCell ref="D109:E109"/>
    <mergeCell ref="D110:E110"/>
    <mergeCell ref="D111:E111"/>
    <mergeCell ref="D112:E112"/>
    <mergeCell ref="D115:E115"/>
    <mergeCell ref="D116:E116"/>
    <mergeCell ref="D117:E117"/>
    <mergeCell ref="D118:E118"/>
    <mergeCell ref="D119:E119"/>
    <mergeCell ref="M81:Z81"/>
    <mergeCell ref="M88:Z88"/>
  </mergeCells>
  <hyperlinks>
    <hyperlink ref="K2" location="'TITLE PAGE'!A1" display="Back to title pag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Guidance</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Water company drought and water resources management plans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Community</TermName>
          <TermId xmlns="http://schemas.microsoft.com/office/infopath/2007/PartnerControls">144ac7d7-0b9a-42f9-9385-2935294b6de3</TermId>
        </TermInfo>
      </Terms>
    </n7493b4506bf40e28c373b1e51a3344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9D19BE421E423498EDF8DE2A51EE91D" ma:contentTypeVersion="10" ma:contentTypeDescription="Create a new document." ma:contentTypeScope="" ma:versionID="9a2ffeeaa4ef2c1ac9c2e7b0c633d17f">
  <xsd:schema xmlns:xsd="http://www.w3.org/2001/XMLSchema" xmlns:xs="http://www.w3.org/2001/XMLSchema" xmlns:p="http://schemas.microsoft.com/office/2006/metadata/properties" xmlns:ns2="662745e8-e224-48e8-a2e3-254862b8c2f5" xmlns:ns3="16d5aa37-d182-4c01-86b3-8da07ec3195a" xmlns:ns4="dedfcf1f-2de5-42da-89db-7ad95f22089e" targetNamespace="http://schemas.microsoft.com/office/2006/metadata/properties" ma:root="true" ma:fieldsID="6358ef54ac93f938a09f6645c7886753" ns2:_="" ns3:_="" ns4:_="">
    <xsd:import namespace="662745e8-e224-48e8-a2e3-254862b8c2f5"/>
    <xsd:import namespace="16d5aa37-d182-4c01-86b3-8da07ec3195a"/>
    <xsd:import namespace="dedfcf1f-2de5-42da-89db-7ad95f22089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612ada-49cd-48ef-b602-f18f2094e287}" ma:internalName="TaxCatchAll" ma:showField="CatchAllData"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612ada-49cd-48ef-b602-f18f2094e287}" ma:internalName="TaxCatchAllLabel" ma:readOnly="true" ma:showField="CatchAllDataLabel"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Community|144ac7d7-0b9a-42f9-9385-2935294b6de3"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Water company drought and water resources management plans" ma:internalName="Team">
      <xsd:simpleType>
        <xsd:restriction base="dms:Text"/>
      </xsd:simpleType>
    </xsd:element>
    <xsd:element name="Topic" ma:index="20" nillable="true" ma:displayName="Topic" ma:default="Guida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d5aa37-d182-4c01-86b3-8da07ec3195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dfcf1f-2de5-42da-89db-7ad95f22089e"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614610-D605-4B58-A2F4-4CCD444FC2AF}">
  <ds:schemaRefs>
    <ds:schemaRef ds:uri="Microsoft.SharePoint.Taxonomy.ContentTypeSync"/>
  </ds:schemaRefs>
</ds:datastoreItem>
</file>

<file path=customXml/itemProps2.xml><?xml version="1.0" encoding="utf-8"?>
<ds:datastoreItem xmlns:ds="http://schemas.openxmlformats.org/officeDocument/2006/customXml" ds:itemID="{35D13314-7FB5-4A8C-BEB8-909D6C789D98}">
  <ds:schemaRefs>
    <ds:schemaRef ds:uri="http://schemas.microsoft.com/office/2006/metadata/properties"/>
    <ds:schemaRef ds:uri="16d5aa37-d182-4c01-86b3-8da07ec3195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dfcf1f-2de5-42da-89db-7ad95f22089e"/>
    <ds:schemaRef ds:uri="http://purl.org/dc/elements/1.1/"/>
    <ds:schemaRef ds:uri="662745e8-e224-48e8-a2e3-254862b8c2f5"/>
    <ds:schemaRef ds:uri="http://www.w3.org/XML/1998/namespace"/>
    <ds:schemaRef ds:uri="http://purl.org/dc/dcmitype/"/>
  </ds:schemaRefs>
</ds:datastoreItem>
</file>

<file path=customXml/itemProps3.xml><?xml version="1.0" encoding="utf-8"?>
<ds:datastoreItem xmlns:ds="http://schemas.openxmlformats.org/officeDocument/2006/customXml" ds:itemID="{8281477B-D0CC-491B-9E7D-92C5611CA758}">
  <ds:schemaRefs>
    <ds:schemaRef ds:uri="http://schemas.microsoft.com/sharepoint/v3/contenttype/forms"/>
  </ds:schemaRefs>
</ds:datastoreItem>
</file>

<file path=customXml/itemProps4.xml><?xml version="1.0" encoding="utf-8"?>
<ds:datastoreItem xmlns:ds="http://schemas.openxmlformats.org/officeDocument/2006/customXml" ds:itemID="{3ED9CE60-F763-4DDF-A535-DA85A3210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16d5aa37-d182-4c01-86b3-8da07ec3195a"/>
    <ds:schemaRef ds:uri="dedfcf1f-2de5-42da-89db-7ad95f220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TITLE PAGE</vt:lpstr>
      <vt:lpstr>1. Base Year Licences</vt:lpstr>
      <vt:lpstr>2. WC Level Data</vt:lpstr>
      <vt:lpstr>VWPTDW</vt:lpstr>
      <vt:lpstr>4. Options Appraisal Summary</vt:lpstr>
      <vt:lpstr>5. Options Benefits</vt:lpstr>
      <vt:lpstr>5a-5c. Cost Profiles</vt:lpstr>
      <vt:lpstr>6. Drought Plan Links</vt:lpstr>
      <vt:lpstr>7. Adaptive Programmes</vt:lpstr>
      <vt:lpstr>8. Business Plan Links </vt:lpstr>
      <vt:lpstr>Option Typs_Grps</vt:lpstr>
      <vt:lpstr>rngOptions</vt:lpstr>
      <vt:lpstr>rngWRZ</vt:lpstr>
      <vt:lpstr>TBL2d_WCDYAABL</vt:lpstr>
      <vt:lpstr>TBL2e_WCDYAAFP</vt:lpstr>
      <vt:lpstr>WRZ_DATA_T3A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WRMP24 Tables Template</dc:title>
  <dc:subject/>
  <dc:creator/>
  <cp:keywords/>
  <dc:description/>
  <cp:lastModifiedBy/>
  <cp:revision/>
  <dcterms:created xsi:type="dcterms:W3CDTF">2016-06-02T10:12:30Z</dcterms:created>
  <dcterms:modified xsi:type="dcterms:W3CDTF">2022-11-11T07:25:45Z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0x010100A5BF1C78D9F64B679A5EBDE1C6598EBC0100C9D19BE421E423498EDF8DE2A51EE91D</vt:lpwstr>
  </property>
  <property fmtid="{D5CDD505-2E9C-101B-9397-08002B2CF9AE}" pid="3" name="InformationType">
    <vt:lpwstr/>
  </property>
  <property fmtid="{D5CDD505-2E9C-101B-9397-08002B2CF9AE}" pid="4" name="Distribution">
    <vt:lpwstr>9;#External|1104eb68-55d8-494f-b6ba-c5473579de73</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10;#Community|144ac7d7-0b9a-42f9-9385-2935294b6de3</vt:lpwstr>
  </property>
  <property fmtid="{D5CDD505-2E9C-101B-9397-08002B2CF9AE}" pid="8" name="OrganisationalUnit">
    <vt:lpwstr>8;#EA|d5f78ddb-b1b6-4328-9877-d7e3ed06fdac</vt:lpwstr>
  </property>
</Properties>
</file>